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241 - nf math &amp; tools\241-01 units &amp; constants\"/>
    </mc:Choice>
  </mc:AlternateContent>
  <bookViews>
    <workbookView xWindow="360" yWindow="4830" windowWidth="15915" windowHeight="9720"/>
  </bookViews>
  <sheets>
    <sheet name="cover" sheetId="6" r:id="rId1"/>
    <sheet name="units" sheetId="3" r:id="rId2"/>
  </sheets>
  <definedNames>
    <definedName name="acreftTOgal">units!$E$71</definedName>
    <definedName name="acreftTOm3">units!$E$72</definedName>
    <definedName name="acreinTOgal">units!$E$73</definedName>
    <definedName name="acreTOft2">units!$E$49</definedName>
    <definedName name="acreTOha">units!$E$50</definedName>
    <definedName name="acreTOkm2">units!$E$51</definedName>
    <definedName name="acreTOm2">units!$E$52</definedName>
    <definedName name="acreTOmi2">units!$E$53</definedName>
    <definedName name="atmTObar">units!$E$97</definedName>
    <definedName name="atmTOpsi">units!$E$98</definedName>
    <definedName name="barTOPa">units!$E$99</definedName>
    <definedName name="barTOpsi">units!$E$100</definedName>
    <definedName name="bblTOgal">units!$E$74</definedName>
    <definedName name="bblTOL">units!$E$75</definedName>
    <definedName name="Btu.ft3TOMJ.m3">units!$E$204</definedName>
    <definedName name="Btu.hphTOmmBtu.MWh">units!$E$172</definedName>
    <definedName name="Btu.lbTOMJ.kg">units!$E$195</definedName>
    <definedName name="Btu.lbTOmmBtu.ton">units!$E$196</definedName>
    <definedName name="BtuTOcal">units!$E$104</definedName>
    <definedName name="BtuTOJ">units!$E$105</definedName>
    <definedName name="BtuTOkJ">units!$E$106</definedName>
    <definedName name="BtuTOkWh">units!$E$107</definedName>
    <definedName name="BtuTOMJ">units!$E$108</definedName>
    <definedName name="BtuTOWh">units!$E$109</definedName>
    <definedName name="calTOBtu">units!$E$110</definedName>
    <definedName name="calTOJ">units!$E$111</definedName>
    <definedName name="cmTOin">units!$E$6</definedName>
    <definedName name="dayTOmin">units!$E$31</definedName>
    <definedName name="dayTOyr">units!$E$32</definedName>
    <definedName name="EJTOTWh">units!$E$112</definedName>
    <definedName name="ft2TOm2">units!$E$54</definedName>
    <definedName name="ft2TOyd2">units!$E$55</definedName>
    <definedName name="ft3TOgal">units!$E$76</definedName>
    <definedName name="ft3TOL">units!$E$77</definedName>
    <definedName name="ft3TOm3">units!$E$78</definedName>
    <definedName name="ftTOm">units!$E$7</definedName>
    <definedName name="g.hphTOlb.MWh">units!$E$180</definedName>
    <definedName name="g.kWhTOlb.MWh">units!$E$181</definedName>
    <definedName name="galTOacreft">units!$E$79</definedName>
    <definedName name="galTOacrein">units!$E$80</definedName>
    <definedName name="galTObbl">units!$E$81</definedName>
    <definedName name="galTOL">units!$E$82</definedName>
    <definedName name="galTOliter">units!$E$82</definedName>
    <definedName name="galTOm3">units!$E$83</definedName>
    <definedName name="GJ.hrTOMW">units!$E$154</definedName>
    <definedName name="GJTOmmBtu">units!$E$115</definedName>
    <definedName name="GJTOMWh">units!$E$114</definedName>
    <definedName name="GJTOtherm">units!$E$116</definedName>
    <definedName name="gpmTOliter.s">units!$E$167</definedName>
    <definedName name="gTOlb">units!$E$15</definedName>
    <definedName name="GWTOkW">units!$E$155</definedName>
    <definedName name="GWTOquad.yr">units!$E$156</definedName>
    <definedName name="GWTOTWh.yr">units!$E$157</definedName>
    <definedName name="haTOacre">units!$E$56</definedName>
    <definedName name="haTOkm2">units!$E$57</definedName>
    <definedName name="hpTOkW">units!$E$158</definedName>
    <definedName name="hrTOday">units!$E$33</definedName>
    <definedName name="hrTOmin">units!$E$34</definedName>
    <definedName name="hrTOs">units!$E$35</definedName>
    <definedName name="hrTOyr">units!$E$36</definedName>
    <definedName name="inTOcm">units!$E$8</definedName>
    <definedName name="inTOmm">units!$E$9</definedName>
    <definedName name="JTOBtu">units!$E$117</definedName>
    <definedName name="JTOcal">units!$E$118</definedName>
    <definedName name="JTOWh">units!$E$119</definedName>
    <definedName name="kcalTOMJ">units!$E$120</definedName>
    <definedName name="kg.GJTOlb.MWh">units!$E$182</definedName>
    <definedName name="kgTOg">units!$E$16</definedName>
    <definedName name="kgTOlb">units!$E$17</definedName>
    <definedName name="kJ.kWhTOmmBtu.MWh">units!$E$173</definedName>
    <definedName name="kJTOBtu">units!$E$121</definedName>
    <definedName name="km.lTOmi.gal">units!$E$208</definedName>
    <definedName name="km2TOacre">units!$E$58</definedName>
    <definedName name="km2TOha">units!$E$59</definedName>
    <definedName name="km2TOm2">units!$E$60</definedName>
    <definedName name="km2TOmi2">units!$E$61</definedName>
    <definedName name="kmTOmi">units!$E$10</definedName>
    <definedName name="kWh.tonTOMJ.kg">units!$E$197</definedName>
    <definedName name="kWhTOBtu">units!$E$122</definedName>
    <definedName name="kWhTOMJ">units!$E$123</definedName>
    <definedName name="kWTOhp">units!$E$159</definedName>
    <definedName name="L.sTOgpm">units!$E$168</definedName>
    <definedName name="lb.mmBtuTOMg.mmBtu">units!$E$183</definedName>
    <definedName name="lb.mmBtuTOng.J">units!$E$184</definedName>
    <definedName name="lb.mmBtuTOTg.quad">units!$E$185</definedName>
    <definedName name="lb.MWhTOg.hph">units!$E$186</definedName>
    <definedName name="lb.MWhTOg.kWh">units!$E$187</definedName>
    <definedName name="lb.MWhTOkg.GJ">units!$E$188</definedName>
    <definedName name="lb.MWhTOton.GWh">units!$E$189</definedName>
    <definedName name="lbTOg">units!$E$18</definedName>
    <definedName name="lbTOkg">units!$E$19</definedName>
    <definedName name="lbTOMg">units!$E$20</definedName>
    <definedName name="lbTON">units!$E$94</definedName>
    <definedName name="lbTOoz">units!$E$24</definedName>
    <definedName name="lbTOton">units!$E$21</definedName>
    <definedName name="LTOft3">units!$E$84</definedName>
    <definedName name="LTOgal">units!$E$85</definedName>
    <definedName name="LTOm3">units!$E$86</definedName>
    <definedName name="m2TOacre">units!$E$62</definedName>
    <definedName name="m2TOft2">units!$E$63</definedName>
    <definedName name="m2TOha">units!$E$64</definedName>
    <definedName name="m2TOkm2">units!$E$65</definedName>
    <definedName name="m3.dayTOgpm">units!$E$169</definedName>
    <definedName name="m3TOacreft">units!$E$87</definedName>
    <definedName name="m3TOft3">units!$E$88</definedName>
    <definedName name="m3TOgal">units!$E$89</definedName>
    <definedName name="m3TOliter">units!$E$90</definedName>
    <definedName name="Mg.hayrTOton.acreyr">units!$E$211</definedName>
    <definedName name="MgTOkg">units!$E$22</definedName>
    <definedName name="MgTOton">units!$E$23</definedName>
    <definedName name="mi2TOacre">units!$E$66</definedName>
    <definedName name="mi2TOkm2">units!$E$68</definedName>
    <definedName name="minTOday">units!$E$37</definedName>
    <definedName name="miTOkm">units!$E$11</definedName>
    <definedName name="MJ.hrTOkW">units!$E$160</definedName>
    <definedName name="MJ.kgTOBtu.lb">units!$E$198</definedName>
    <definedName name="MJ.kgTOkWh.ton">units!$E$199</definedName>
    <definedName name="MJ.kgTOmmBtu.ton">units!$E$200</definedName>
    <definedName name="MJ.kWhTOmmBtu.MWh">units!$E$174</definedName>
    <definedName name="MJ.m3TOBtu.ft3">units!$E$205</definedName>
    <definedName name="MJTOBtu">units!$E$124</definedName>
    <definedName name="MJTOkcal">units!$E$126</definedName>
    <definedName name="MJTOkWh">units!$E$125</definedName>
    <definedName name="MJTOMWh">units!$E$127</definedName>
    <definedName name="MJTOtherm">units!$E$128</definedName>
    <definedName name="mmBtu.MWhTOBtu.hph">units!$E$175</definedName>
    <definedName name="mmBtu.MWhTOkJ.kWh">units!$E$176</definedName>
    <definedName name="mmBtu.MWhTOMJ.kWh">units!$E$177</definedName>
    <definedName name="mmBtu.tonTOBtu.lb">units!$E$201</definedName>
    <definedName name="mmBtuTOMJ">units!$E$129</definedName>
    <definedName name="mmBtuTOMWh">units!$E$130</definedName>
    <definedName name="mmBtuTOtherm">units!$E$131</definedName>
    <definedName name="mmBtuTOTJ">units!$E$132</definedName>
    <definedName name="mmTOin">units!$E$12</definedName>
    <definedName name="moTOday">units!$E$38</definedName>
    <definedName name="moTOyr">units!$E$39</definedName>
    <definedName name="MtoeTOGWh">units!$E$133</definedName>
    <definedName name="MtoeTOmmBtu">units!$E$134</definedName>
    <definedName name="MtoeTOTJ">units!$E$135</definedName>
    <definedName name="MWaTOMWh">units!$E$136</definedName>
    <definedName name="MWhTOGJ">units!$E$137</definedName>
    <definedName name="MWhTOmmBtu">units!$E$138</definedName>
    <definedName name="MWhTOMWa">units!$E$139</definedName>
    <definedName name="MWhTOTJ">units!$E$140</definedName>
    <definedName name="MWTOGJ.hr">units!$E$161</definedName>
    <definedName name="MWTOkW">units!$E$162</definedName>
    <definedName name="ng.JTOlb.mmBtu">units!$E$190</definedName>
    <definedName name="ozTOkg">units!$E$25</definedName>
    <definedName name="psiTOPa">units!$E$101</definedName>
    <definedName name="quad.yrTOGW">units!$E$163</definedName>
    <definedName name="quadTOEJ">units!$E$141</definedName>
    <definedName name="quadTOTWh">units!$E$142</definedName>
    <definedName name="sTOday">units!$E$40</definedName>
    <definedName name="sTOhr">units!$E$41</definedName>
    <definedName name="sTOyr">units!$E$42</definedName>
    <definedName name="Tg.quadTOlb.mmBtu">units!$E$191</definedName>
    <definedName name="thermTOBtu">units!$E$143</definedName>
    <definedName name="thermTOGJ">units!$E$144</definedName>
    <definedName name="thermTOkWh">units!$E$145</definedName>
    <definedName name="thermTOMJ">units!$E$146</definedName>
    <definedName name="thermTOTJ">units!$E$147</definedName>
    <definedName name="ton.GWhTOlb.MWh">units!$E$192</definedName>
    <definedName name="tonTOkg">units!$E$27</definedName>
    <definedName name="tonTOlb">units!$E$26</definedName>
    <definedName name="tonTOMg">units!$E$28</definedName>
    <definedName name="TWh.yrTOGW">units!$E$164</definedName>
    <definedName name="TWhTOEJ">units!$E$148</definedName>
    <definedName name="TWhTOquad">units!$E$149</definedName>
    <definedName name="WhTOBtu">units!$E$150</definedName>
    <definedName name="WhTOJ">units!$E$151</definedName>
    <definedName name="yd2TOft2">units!$E$67</definedName>
    <definedName name="yd3TOm3">units!$E$91</definedName>
    <definedName name="yrTOday">units!$E$43</definedName>
    <definedName name="yrTOhr">units!$E$44</definedName>
    <definedName name="yrTOmo">units!$E$45</definedName>
    <definedName name="yrTOs">units!$E$46</definedName>
  </definedNames>
  <calcPr calcId="152511" calcOnSave="0" concurrentCalc="0"/>
</workbook>
</file>

<file path=xl/calcChain.xml><?xml version="1.0" encoding="utf-8"?>
<calcChain xmlns="http://schemas.openxmlformats.org/spreadsheetml/2006/main">
  <c r="B1" i="3" l="1"/>
  <c r="C19" i="6"/>
  <c r="E130" i="3"/>
  <c r="E138" i="3"/>
  <c r="E149" i="3"/>
  <c r="E142" i="3"/>
  <c r="E148" i="3"/>
  <c r="E141" i="3"/>
  <c r="E129" i="3"/>
  <c r="E27" i="3"/>
  <c r="E108" i="3"/>
  <c r="E75" i="3"/>
  <c r="E123" i="3"/>
  <c r="E125" i="3"/>
  <c r="E106" i="3"/>
  <c r="E121" i="3"/>
  <c r="E115" i="3"/>
  <c r="E116" i="3"/>
  <c r="E128" i="3"/>
  <c r="E146" i="3"/>
  <c r="E120" i="3"/>
  <c r="E126" i="3"/>
  <c r="E85" i="3"/>
  <c r="E113" i="3"/>
  <c r="E36" i="3"/>
  <c r="E139" i="3"/>
  <c r="E136" i="3"/>
  <c r="E23" i="3"/>
  <c r="E56" i="3"/>
  <c r="E211" i="3"/>
  <c r="E10" i="3"/>
  <c r="E208" i="3"/>
  <c r="E204" i="3"/>
  <c r="E205" i="3"/>
  <c r="E201" i="3"/>
  <c r="E195" i="3"/>
  <c r="E198" i="3"/>
  <c r="E196" i="3"/>
  <c r="E200" i="3"/>
  <c r="E197" i="3"/>
  <c r="E199" i="3"/>
  <c r="E192" i="3"/>
  <c r="E17" i="3"/>
  <c r="E191" i="3"/>
  <c r="E117" i="3"/>
  <c r="E190" i="3"/>
  <c r="E189" i="3"/>
  <c r="E137" i="3"/>
  <c r="E188" i="3"/>
  <c r="E181" i="3"/>
  <c r="E187" i="3"/>
  <c r="E159" i="3"/>
  <c r="E180" i="3"/>
  <c r="E186" i="3"/>
  <c r="E185" i="3"/>
  <c r="E184" i="3"/>
  <c r="E20" i="3"/>
  <c r="E183" i="3"/>
  <c r="E182" i="3"/>
  <c r="E177" i="3"/>
  <c r="E176" i="3"/>
  <c r="E172" i="3"/>
  <c r="E175" i="3"/>
  <c r="E174" i="3"/>
  <c r="E173" i="3"/>
  <c r="E168" i="3"/>
  <c r="E169" i="3"/>
  <c r="E164" i="3"/>
  <c r="E163" i="3"/>
  <c r="E154" i="3"/>
  <c r="E161" i="3"/>
  <c r="E160" i="3"/>
  <c r="E157" i="3"/>
  <c r="E156" i="3"/>
  <c r="E109" i="3"/>
  <c r="E150" i="3"/>
  <c r="E147" i="3"/>
  <c r="E145" i="3"/>
  <c r="E144" i="3"/>
  <c r="E140" i="3"/>
  <c r="E132" i="3"/>
  <c r="E127" i="3"/>
  <c r="E124" i="3"/>
  <c r="E122" i="3"/>
  <c r="E119" i="3"/>
  <c r="E118" i="3"/>
  <c r="E114" i="3"/>
  <c r="E112" i="3"/>
  <c r="E110" i="3"/>
  <c r="E90" i="3"/>
  <c r="E89" i="3"/>
  <c r="E88" i="3"/>
  <c r="E87" i="3"/>
  <c r="E81" i="3"/>
  <c r="E80" i="3"/>
  <c r="E79" i="3"/>
  <c r="E66" i="3"/>
  <c r="E63" i="3"/>
  <c r="E62" i="3"/>
  <c r="E59" i="3"/>
  <c r="E58" i="3"/>
  <c r="E55" i="3"/>
  <c r="E46" i="3"/>
  <c r="E42" i="3"/>
  <c r="E41" i="3"/>
  <c r="E39" i="3"/>
  <c r="E38" i="3"/>
  <c r="E37" i="3"/>
  <c r="E32" i="3"/>
  <c r="E25" i="3"/>
  <c r="E21" i="3"/>
  <c r="E18" i="3"/>
  <c r="E12" i="3"/>
  <c r="E8" i="3"/>
  <c r="E6" i="3"/>
</calcChain>
</file>

<file path=xl/sharedStrings.xml><?xml version="1.0" encoding="utf-8"?>
<sst xmlns="http://schemas.openxmlformats.org/spreadsheetml/2006/main" count="611" uniqueCount="351">
  <si>
    <t>units</t>
  </si>
  <si>
    <t>notes</t>
  </si>
  <si>
    <t>N</t>
  </si>
  <si>
    <t>yr</t>
  </si>
  <si>
    <t>ha</t>
  </si>
  <si>
    <t>To convert</t>
  </si>
  <si>
    <t>Multiply</t>
  </si>
  <si>
    <t>from</t>
  </si>
  <si>
    <t>to</t>
  </si>
  <si>
    <t>(cell name)</t>
  </si>
  <si>
    <t>by</t>
  </si>
  <si>
    <t>distance</t>
  </si>
  <si>
    <t>cm</t>
  </si>
  <si>
    <t>in</t>
  </si>
  <si>
    <t>cmTOin</t>
  </si>
  <si>
    <t>ft</t>
  </si>
  <si>
    <t>m</t>
  </si>
  <si>
    <t>ftTOm</t>
  </si>
  <si>
    <t>inTOcm</t>
  </si>
  <si>
    <t>mm</t>
  </si>
  <si>
    <t>inTOmm</t>
  </si>
  <si>
    <t>km</t>
  </si>
  <si>
    <t>mi</t>
  </si>
  <si>
    <t>kmTOmi</t>
  </si>
  <si>
    <t>miTOkm</t>
  </si>
  <si>
    <t>mmTOin</t>
  </si>
  <si>
    <t>mass</t>
  </si>
  <si>
    <t>g</t>
  </si>
  <si>
    <t>lb</t>
  </si>
  <si>
    <t>gTOlb</t>
  </si>
  <si>
    <t>kg</t>
  </si>
  <si>
    <t>kgTOg</t>
  </si>
  <si>
    <t>kgTOlb</t>
  </si>
  <si>
    <t>lbTOg</t>
  </si>
  <si>
    <t>lbTOkg</t>
  </si>
  <si>
    <t>Mg</t>
  </si>
  <si>
    <t>lbTOMg</t>
  </si>
  <si>
    <t>ton</t>
  </si>
  <si>
    <t>lbTOton</t>
  </si>
  <si>
    <t>MgTOkg</t>
  </si>
  <si>
    <t>MgTOton</t>
  </si>
  <si>
    <t>oz</t>
  </si>
  <si>
    <t>lbTOoz</t>
  </si>
  <si>
    <t>ozTOkg</t>
  </si>
  <si>
    <t>tonTOlb</t>
  </si>
  <si>
    <t>tonTOkg</t>
  </si>
  <si>
    <t>tonTOMg</t>
  </si>
  <si>
    <t>time</t>
  </si>
  <si>
    <t>day</t>
  </si>
  <si>
    <t>min</t>
  </si>
  <si>
    <t>dayTOmin</t>
  </si>
  <si>
    <t>dayTOyr</t>
  </si>
  <si>
    <t>hr</t>
  </si>
  <si>
    <t>hrTOday</t>
  </si>
  <si>
    <t>s</t>
  </si>
  <si>
    <t>hrTOs</t>
  </si>
  <si>
    <t>hrTOyr</t>
  </si>
  <si>
    <t>minTOday</t>
  </si>
  <si>
    <t>mo</t>
  </si>
  <si>
    <t>moTOday</t>
  </si>
  <si>
    <t>moTOyr</t>
  </si>
  <si>
    <t>sTOday</t>
  </si>
  <si>
    <t>sTOhr</t>
  </si>
  <si>
    <t>sTOyr</t>
  </si>
  <si>
    <t>yrTOday</t>
  </si>
  <si>
    <t>yrTOhr</t>
  </si>
  <si>
    <t>yrTOmo</t>
  </si>
  <si>
    <t>yrTOs</t>
  </si>
  <si>
    <t>area (distance x distance)</t>
  </si>
  <si>
    <t>acre</t>
  </si>
  <si>
    <t>acreTOft2</t>
  </si>
  <si>
    <t>acreTOha</t>
  </si>
  <si>
    <t>acreTOkm2</t>
  </si>
  <si>
    <t>acreTOm2</t>
  </si>
  <si>
    <t>acreTOmi2</t>
  </si>
  <si>
    <t>ft2TOm2</t>
  </si>
  <si>
    <t>ft2TOyd2</t>
  </si>
  <si>
    <t>haTOacre</t>
  </si>
  <si>
    <t>haTOkm2</t>
  </si>
  <si>
    <t>km2TOacre</t>
  </si>
  <si>
    <t>km2TOha</t>
  </si>
  <si>
    <t>km2TOm2</t>
  </si>
  <si>
    <t>km2TOmi2</t>
  </si>
  <si>
    <t>m2TOacre</t>
  </si>
  <si>
    <t>m2TOft2</t>
  </si>
  <si>
    <t>m2TOha</t>
  </si>
  <si>
    <t>m2TOkm2</t>
  </si>
  <si>
    <t>mi2TOacre</t>
  </si>
  <si>
    <t>yd2TOft2</t>
  </si>
  <si>
    <t>mi2TOkm2</t>
  </si>
  <si>
    <t>volume (area x distance)</t>
  </si>
  <si>
    <t>acre-ft</t>
  </si>
  <si>
    <t>gal</t>
  </si>
  <si>
    <t>acreftTOgal</t>
  </si>
  <si>
    <t>acreftTOm3</t>
  </si>
  <si>
    <t>acre-in</t>
  </si>
  <si>
    <t>acreinTOgal</t>
  </si>
  <si>
    <t>bbl</t>
  </si>
  <si>
    <t>bblTOgal</t>
  </si>
  <si>
    <t>L</t>
  </si>
  <si>
    <t>bblTOL</t>
  </si>
  <si>
    <t>ft3TOgal</t>
  </si>
  <si>
    <t>ft3TOL</t>
  </si>
  <si>
    <t>ft3TOm3</t>
  </si>
  <si>
    <t>galTOacreft</t>
  </si>
  <si>
    <t>galTOacrein</t>
  </si>
  <si>
    <t>galTObbl</t>
  </si>
  <si>
    <t>galTOL</t>
  </si>
  <si>
    <t>galTOm3</t>
  </si>
  <si>
    <t>LTOft3</t>
  </si>
  <si>
    <t>LTOgal</t>
  </si>
  <si>
    <t>LTOm3</t>
  </si>
  <si>
    <t>m3TOacreft</t>
  </si>
  <si>
    <t>m3TOft3</t>
  </si>
  <si>
    <t>m3TOgal</t>
  </si>
  <si>
    <t>liter</t>
  </si>
  <si>
    <t>m3TOliter</t>
  </si>
  <si>
    <t>yd3TOm3</t>
  </si>
  <si>
    <t>force (mass x acceleration)</t>
  </si>
  <si>
    <t>lbTON</t>
  </si>
  <si>
    <t>pressure (force/area)</t>
  </si>
  <si>
    <t>atm</t>
  </si>
  <si>
    <t>bar</t>
  </si>
  <si>
    <t>atmTObar</t>
  </si>
  <si>
    <t>psi</t>
  </si>
  <si>
    <t>atmTOpsi</t>
  </si>
  <si>
    <t>Pa</t>
  </si>
  <si>
    <t>barTOPa</t>
  </si>
  <si>
    <t>barTOpsi</t>
  </si>
  <si>
    <t>psiTOPa</t>
  </si>
  <si>
    <t>energy (force x distance)</t>
  </si>
  <si>
    <t>Btu</t>
  </si>
  <si>
    <t>cal</t>
  </si>
  <si>
    <t>BtuTOcal</t>
  </si>
  <si>
    <t>J</t>
  </si>
  <si>
    <t>BtuTOJ</t>
  </si>
  <si>
    <t>kJ</t>
  </si>
  <si>
    <t>BtuTOkJ</t>
  </si>
  <si>
    <t>kWh</t>
  </si>
  <si>
    <t>BtuTOkWh</t>
  </si>
  <si>
    <t>MJ</t>
  </si>
  <si>
    <t>BtuTOMJ</t>
  </si>
  <si>
    <t>Wh</t>
  </si>
  <si>
    <t>BtuTOWh</t>
  </si>
  <si>
    <t>calTOBtu</t>
  </si>
  <si>
    <t>calTOJ</t>
  </si>
  <si>
    <t>EJ</t>
  </si>
  <si>
    <t>TWh</t>
  </si>
  <si>
    <t>EJTOTWh</t>
  </si>
  <si>
    <t>gge</t>
  </si>
  <si>
    <t>ggeTOMJ</t>
  </si>
  <si>
    <t>GJ</t>
  </si>
  <si>
    <t>MWh</t>
  </si>
  <si>
    <t>GJTOMWh</t>
  </si>
  <si>
    <t>mmBtu</t>
  </si>
  <si>
    <t>GJTOmmBtu</t>
  </si>
  <si>
    <t>therm</t>
  </si>
  <si>
    <t>GJTOtherm</t>
  </si>
  <si>
    <t>JTOBtu</t>
  </si>
  <si>
    <t>JTOcal</t>
  </si>
  <si>
    <t>JTOWh</t>
  </si>
  <si>
    <t>kcal</t>
  </si>
  <si>
    <t>kcalTOMJ</t>
  </si>
  <si>
    <t>kJTOBtu</t>
  </si>
  <si>
    <t>kWhTOBtu</t>
  </si>
  <si>
    <t>kWhTOMJ</t>
  </si>
  <si>
    <t>MJTOBtu</t>
  </si>
  <si>
    <t>MJTOkWh</t>
  </si>
  <si>
    <t>MJTOkcal</t>
  </si>
  <si>
    <t>MJTOMWh</t>
  </si>
  <si>
    <t>MJTOtherm</t>
  </si>
  <si>
    <t>mmBtuTOMJ</t>
  </si>
  <si>
    <t>mmBtuTOMWh</t>
  </si>
  <si>
    <t>mmBtuTOtherm</t>
  </si>
  <si>
    <t>TJ</t>
  </si>
  <si>
    <t>mmBtuTOTJ</t>
  </si>
  <si>
    <t>Mtoe</t>
  </si>
  <si>
    <t>GWh</t>
  </si>
  <si>
    <t>MtoeTOGWh</t>
  </si>
  <si>
    <t>MtoeTOmmBtu</t>
  </si>
  <si>
    <t>MtoeTOTJ</t>
  </si>
  <si>
    <t>MWhTOGJ</t>
  </si>
  <si>
    <t>MWhTOmmBtu</t>
  </si>
  <si>
    <t>MWhTOTJ</t>
  </si>
  <si>
    <t>quad</t>
  </si>
  <si>
    <t>quadTOEJ</t>
  </si>
  <si>
    <t>quadTOTWh</t>
  </si>
  <si>
    <t>thermTOBtu</t>
  </si>
  <si>
    <t>thermTOGJ</t>
  </si>
  <si>
    <t>thermTOkWh</t>
  </si>
  <si>
    <t>thermTOMJ</t>
  </si>
  <si>
    <t>thermTOTJ</t>
  </si>
  <si>
    <t>TWhTOEJ</t>
  </si>
  <si>
    <t>TWhTOquad</t>
  </si>
  <si>
    <t>WhTOBtu</t>
  </si>
  <si>
    <t>WhTOJ</t>
  </si>
  <si>
    <t>power (energy/time)</t>
  </si>
  <si>
    <t>GJ/hr</t>
  </si>
  <si>
    <t>MW</t>
  </si>
  <si>
    <t>GJ.hrTOMW</t>
  </si>
  <si>
    <t>GW</t>
  </si>
  <si>
    <t>kW</t>
  </si>
  <si>
    <t>GWTOkW</t>
  </si>
  <si>
    <t>quad/yr</t>
  </si>
  <si>
    <t>GWTOquad.yr</t>
  </si>
  <si>
    <t>TWh/yr</t>
  </si>
  <si>
    <t>GWTOTWh.yr</t>
  </si>
  <si>
    <t>hp</t>
  </si>
  <si>
    <t>hpTOkW</t>
  </si>
  <si>
    <t>kWTOhp</t>
  </si>
  <si>
    <t>MJ/hr</t>
  </si>
  <si>
    <t>MJ.hrTOkW</t>
  </si>
  <si>
    <t>MWTOGJ.hr</t>
  </si>
  <si>
    <t>MWTOkW</t>
  </si>
  <si>
    <t>quad.yrTOGW</t>
  </si>
  <si>
    <t>TWh.yrTOGW</t>
  </si>
  <si>
    <t>flow (volume/time)</t>
  </si>
  <si>
    <t>gpm</t>
  </si>
  <si>
    <t>liter/s</t>
  </si>
  <si>
    <t>gpmTOliter.s</t>
  </si>
  <si>
    <t>L/s</t>
  </si>
  <si>
    <t>L.sTOgpm</t>
  </si>
  <si>
    <t>m3.dayTOgpm</t>
  </si>
  <si>
    <t>heat rate (energy/energy)</t>
  </si>
  <si>
    <t>Btu/hp-h</t>
  </si>
  <si>
    <t>mmBtu/MWh</t>
  </si>
  <si>
    <t>Btu.hphTOmmBtu.MWh</t>
  </si>
  <si>
    <t>kJ/kWh</t>
  </si>
  <si>
    <t>kJ.kWhTOmmBtu.MWh</t>
  </si>
  <si>
    <t>MJ/kWh</t>
  </si>
  <si>
    <t>MJ.kWhTOmmBtu.MWh</t>
  </si>
  <si>
    <t>mmBtu.MWhTOBtu.hph</t>
  </si>
  <si>
    <t>mmBtu.MWhTOkJ.kWh</t>
  </si>
  <si>
    <t>mmBtu.MWhTOMJ.kWh</t>
  </si>
  <si>
    <t>emission rate (mass/energy)</t>
  </si>
  <si>
    <t>g/hp-h</t>
  </si>
  <si>
    <t>lb/MWh</t>
  </si>
  <si>
    <t>g.hphTOlb.MWh</t>
  </si>
  <si>
    <t>g/kWh</t>
  </si>
  <si>
    <t>g.kWhTOlb.MWh</t>
  </si>
  <si>
    <t>kg/GJ</t>
  </si>
  <si>
    <t>kg.GJTOlb.MWh</t>
  </si>
  <si>
    <t>lb/mmBtu</t>
  </si>
  <si>
    <t>Mg/mmBtu</t>
  </si>
  <si>
    <t>lb.mmBtuTOMg.mmBtu</t>
  </si>
  <si>
    <t>ng/J</t>
  </si>
  <si>
    <t>lb.mmBtuTOng.J</t>
  </si>
  <si>
    <t>Tg/quad</t>
  </si>
  <si>
    <t>lb.mmBtuTOTg.quad</t>
  </si>
  <si>
    <t>lb.MWhTOg.hph</t>
  </si>
  <si>
    <t>lb.MWhTOg.kWh</t>
  </si>
  <si>
    <t>lb.MWhTOkg.GJ</t>
  </si>
  <si>
    <t>ton/GWh</t>
  </si>
  <si>
    <t>lb.MWhTOton.GWh</t>
  </si>
  <si>
    <t>ng.JTOlb.mmBtu</t>
  </si>
  <si>
    <t>Tg.quadTOlb.mmBtu</t>
  </si>
  <si>
    <t>ton.GWhTOlb.MWh</t>
  </si>
  <si>
    <t>heating value (energy/mass)</t>
  </si>
  <si>
    <t>Btu/lb</t>
  </si>
  <si>
    <t>MJ/kg</t>
  </si>
  <si>
    <t>Btu.lbTOMJ.kg</t>
  </si>
  <si>
    <t>mmBtu/ton</t>
  </si>
  <si>
    <t>Btu.lbTOmmBtu.ton</t>
  </si>
  <si>
    <t>kWh/ton</t>
  </si>
  <si>
    <t>kWh.tonTOMJ.kg</t>
  </si>
  <si>
    <t>MJ.kgTOBtu.lb</t>
  </si>
  <si>
    <t>MJ.kgTOkWh.ton</t>
  </si>
  <si>
    <t>MJ.kgTOmmBtu.ton</t>
  </si>
  <si>
    <t>mmBtu.tonTOBtu.lb</t>
  </si>
  <si>
    <t>heating value (energy/volume)</t>
  </si>
  <si>
    <t>Btu.ft3TOMJ.m3</t>
  </si>
  <si>
    <t>MJ.m3TOBtu.ft3</t>
  </si>
  <si>
    <t>fuel efficiency (distance/volume)</t>
  </si>
  <si>
    <t>km/l</t>
  </si>
  <si>
    <t>mi/gal</t>
  </si>
  <si>
    <t>km.lTOmi.gal</t>
  </si>
  <si>
    <t>Mg/ha-yr</t>
  </si>
  <si>
    <t>ton/acre-yr</t>
  </si>
  <si>
    <t>Mg.hayrTOton.acreyr</t>
  </si>
  <si>
    <t>Notes:</t>
  </si>
  <si>
    <t>Joules are absolute joules (not archaic international joules).</t>
  </si>
  <si>
    <t>"cal" or "calorie" are gram-based calories.  kg-based Calories are referred to as "kcal."</t>
  </si>
  <si>
    <t>Gallons are U.S. liquid gallons (not dry gallons).</t>
  </si>
  <si>
    <t>Barrels are U.S. "blue barrel" oil barrels</t>
  </si>
  <si>
    <t>English system weights are in the avoirdupois system unless noted otherwise.</t>
  </si>
  <si>
    <t>yield (mass/(area x time))</t>
  </si>
  <si>
    <t>MWa</t>
  </si>
  <si>
    <t>MWaTOMWh</t>
  </si>
  <si>
    <t>MWhTOMWa</t>
  </si>
  <si>
    <t>hrTOmin</t>
  </si>
  <si>
    <t>Sheet title</t>
  </si>
  <si>
    <t>Heading 1</t>
  </si>
  <si>
    <t>Table of Contents</t>
  </si>
  <si>
    <t>tab</t>
  </si>
  <si>
    <t>sheet title</t>
  </si>
  <si>
    <t>cover</t>
  </si>
  <si>
    <t>--</t>
  </si>
  <si>
    <t>Styles key</t>
  </si>
  <si>
    <t>Normal</t>
  </si>
  <si>
    <t>calculation</t>
  </si>
  <si>
    <t>Heading 2</t>
  </si>
  <si>
    <t>hyperlink</t>
  </si>
  <si>
    <t>mixed</t>
  </si>
  <si>
    <t>style</t>
  </si>
  <si>
    <t>purpose</t>
  </si>
  <si>
    <t>label</t>
  </si>
  <si>
    <t>Title</t>
  </si>
  <si>
    <t>column labels</t>
  </si>
  <si>
    <t>top-level heading in data hierarchy</t>
  </si>
  <si>
    <t>second-level heading in data hierarchy</t>
  </si>
  <si>
    <t>calculation with no embedded constants</t>
  </si>
  <si>
    <t>calculation with embedded constants</t>
  </si>
  <si>
    <t>Release date:</t>
  </si>
  <si>
    <t>Document no.:</t>
  </si>
  <si>
    <t>For:</t>
  </si>
  <si>
    <t>strongly discouraged</t>
  </si>
  <si>
    <t>For technical assistance please contact:
   roel@hammerschlag.co
   Roel Hammerschlag
   tel. 360-352-6866
   skype: r.hammerschlag</t>
  </si>
  <si>
    <t>descriptive text</t>
  </si>
  <si>
    <t>constant</t>
  </si>
  <si>
    <t>units label</t>
  </si>
  <si>
    <t>a label describing units in a column</t>
  </si>
  <si>
    <t>Constants (green boxes) are from A203 unless otherwise noted, and contain the same number of significant digits as the original source.</t>
  </si>
  <si>
    <t>Calculated values (black numbers) are displayed to 4 significant digits.</t>
  </si>
  <si>
    <t>[client]</t>
  </si>
  <si>
    <t>This workbook conforms with Best Practice Spreadsheet Modeling Standards version 6.1.</t>
  </si>
  <si>
    <t>Dates are formatted following ISO 8601:2004.</t>
  </si>
  <si>
    <t>assumption</t>
  </si>
  <si>
    <t>annotation</t>
  </si>
  <si>
    <t>a constant requiring a source citation</t>
  </si>
  <si>
    <t>model assumption - alterable by user</t>
  </si>
  <si>
    <t>usually numeric</t>
  </si>
  <si>
    <t>usually numeric; may have embedded constants that are a factor of 1000</t>
  </si>
  <si>
    <t>describes a concern or weakness in the spreadsheet</t>
  </si>
  <si>
    <t>241-01</t>
  </si>
  <si>
    <t>This spreadsheet developed by Roel Hammerschlag, roel@hammerschlag.co, tel. 360-352-6866, http://www.hammerschlag.co.</t>
  </si>
  <si>
    <t>Instructions</t>
  </si>
  <si>
    <t>1. Copy the 'units' tab to your own spreadsheet.</t>
  </si>
  <si>
    <r>
      <t xml:space="preserve">2. Thereafter, convert units in your workbook fomulae using the cell names shown in column D of the 'units' tab. For example, the formula   </t>
    </r>
    <r>
      <rPr>
        <b/>
        <sz val="10"/>
        <color theme="1"/>
        <rFont val="Courier New"/>
        <family val="3"/>
      </rPr>
      <t>=1000*BtuTOkWh</t>
    </r>
    <r>
      <rPr>
        <b/>
        <sz val="10"/>
        <color theme="1"/>
        <rFont val="Calibri"/>
        <family val="2"/>
        <scheme val="minor"/>
      </rPr>
      <t xml:space="preserve">   converts 1,000 Btu into units of kWh, and produces the result 0.293.</t>
    </r>
  </si>
  <si>
    <t>conversion factors for physical units used in climate and energy policy analysis</t>
  </si>
  <si>
    <t>"." in a cell name should be read as "per"</t>
  </si>
  <si>
    <r>
      <t>m</t>
    </r>
    <r>
      <rPr>
        <b/>
        <vertAlign val="superscript"/>
        <sz val="10"/>
        <color theme="1"/>
        <rFont val="Calibri"/>
        <family val="2"/>
        <scheme val="minor"/>
      </rPr>
      <t>3</t>
    </r>
    <r>
      <rPr>
        <b/>
        <sz val="10"/>
        <color theme="1"/>
        <rFont val="Calibri"/>
        <family val="2"/>
        <scheme val="minor"/>
      </rPr>
      <t>/day</t>
    </r>
  </si>
  <si>
    <r>
      <t>Btu/ft</t>
    </r>
    <r>
      <rPr>
        <b/>
        <vertAlign val="superscript"/>
        <sz val="10"/>
        <color theme="1"/>
        <rFont val="Calibri"/>
        <family val="2"/>
        <scheme val="minor"/>
      </rPr>
      <t>3</t>
    </r>
  </si>
  <si>
    <r>
      <t>ft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</si>
  <si>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r>
      <t>ft</t>
    </r>
    <r>
      <rPr>
        <b/>
        <vertAlign val="superscript"/>
        <sz val="10"/>
        <color theme="1"/>
        <rFont val="Calibri"/>
        <family val="2"/>
        <scheme val="minor"/>
      </rPr>
      <t>3</t>
    </r>
  </si>
  <si>
    <r>
      <t>km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</si>
  <si>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r>
      <t>m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</si>
  <si>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r>
      <t>mi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</si>
  <si>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r>
      <t>yd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</si>
  <si>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r>
      <t>m</t>
    </r>
    <r>
      <rPr>
        <b/>
        <vertAlign val="superscript"/>
        <sz val="10"/>
        <color theme="1"/>
        <rFont val="Calibri"/>
        <family val="2"/>
        <scheme val="minor"/>
      </rPr>
      <t>3</t>
    </r>
  </si>
  <si>
    <r>
      <t>MJ/m</t>
    </r>
    <r>
      <rPr>
        <b/>
        <vertAlign val="superscript"/>
        <sz val="10"/>
        <color theme="1"/>
        <rFont val="Calibri"/>
        <family val="2"/>
        <scheme val="minor"/>
      </rPr>
      <t>3</t>
    </r>
  </si>
  <si>
    <r>
      <t>yd</t>
    </r>
    <r>
      <rPr>
        <b/>
        <vertAlign val="superscript"/>
        <sz val="10"/>
        <color theme="1"/>
        <rFont val="Calibri"/>
        <family val="2"/>
        <scheme val="minor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</si>
</sst>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#,##0.0000"/>
    <numFmt numFmtId="166" formatCode="#,##0.00000"/>
    <numFmt numFmtId="167" formatCode="#,##0.0"/>
    <numFmt numFmtId="168" formatCode="#,##0.000000"/>
    <numFmt numFmtId="169" formatCode="0.0000"/>
    <numFmt numFmtId="170" formatCode="0.000"/>
    <numFmt numFmtId="171" formatCode="0.00000"/>
    <numFmt numFmtId="172" formatCode="0.0000000"/>
    <numFmt numFmtId="173" formatCode="0.000000"/>
    <numFmt numFmtId="174" formatCode="0.0000E+00"/>
    <numFmt numFmtId="175" formatCode="0.000E+00"/>
    <numFmt numFmtId="176" formatCode="0.0"/>
    <numFmt numFmtId="177" formatCode="#,##0.0000000"/>
    <numFmt numFmtId="178" formatCode="[$-409]mmmm\ d\,\ yyyy;@"/>
  </numFmts>
  <fonts count="36" x14ac:knownFonts="1"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Arial Narrow"/>
      <family val="2"/>
      <scheme val="major"/>
    </font>
    <font>
      <b/>
      <sz val="11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9"/>
      <color theme="0"/>
      <name val="Arial Narrow"/>
      <family val="2"/>
    </font>
    <font>
      <b/>
      <sz val="9"/>
      <color rgb="FF0070C0"/>
      <name val="Arial Narrow"/>
      <family val="2"/>
    </font>
    <font>
      <b/>
      <sz val="10"/>
      <color theme="1"/>
      <name val="Calibri"/>
      <family val="2"/>
      <scheme val="minor"/>
    </font>
    <font>
      <i/>
      <sz val="9"/>
      <color theme="1"/>
      <name val="Arial Narrow"/>
      <family val="2"/>
      <scheme val="major"/>
    </font>
    <font>
      <b/>
      <sz val="22"/>
      <color theme="1"/>
      <name val="Arial Narrow"/>
      <family val="2"/>
      <scheme val="major"/>
    </font>
    <font>
      <b/>
      <i/>
      <sz val="10"/>
      <color theme="1"/>
      <name val="Calibri"/>
      <family val="2"/>
      <scheme val="minor"/>
    </font>
    <font>
      <b/>
      <u/>
      <sz val="10"/>
      <color rgb="FF7030A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Arial Narrow"/>
      <family val="2"/>
      <scheme val="major"/>
    </font>
    <font>
      <b/>
      <u/>
      <sz val="12"/>
      <color theme="1"/>
      <name val="Arial Narrow"/>
      <family val="2"/>
      <scheme val="major"/>
    </font>
    <font>
      <b/>
      <sz val="10"/>
      <color rgb="FF08306B"/>
      <name val="Calibri"/>
      <family val="2"/>
      <scheme val="minor"/>
    </font>
    <font>
      <b/>
      <sz val="10"/>
      <color rgb="FF800026"/>
      <name val="Calibri"/>
      <family val="2"/>
      <scheme val="minor"/>
    </font>
    <font>
      <b/>
      <sz val="10"/>
      <color theme="1"/>
      <name val="Courier New"/>
      <family val="3"/>
    </font>
    <font>
      <b/>
      <sz val="22"/>
      <color rgb="FF08306B"/>
      <name val="Arial Narrow"/>
      <family val="2"/>
      <scheme val="major"/>
    </font>
    <font>
      <b/>
      <vertAlign val="superscript"/>
      <sz val="10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AFFB9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EEBF7"/>
        <bgColor indexed="64"/>
      </patternFill>
    </fill>
    <fill>
      <patternFill patternType="solid">
        <fgColor rgb="FFE5F5E0"/>
        <bgColor indexed="64"/>
      </patternFill>
    </fill>
    <fill>
      <patternFill patternType="solid">
        <fgColor rgb="FFFFEDA0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medium">
        <color theme="1"/>
      </bottom>
      <diagonal/>
    </border>
  </borders>
  <cellStyleXfs count="60">
    <xf numFmtId="0" fontId="0" fillId="33" borderId="0" applyNumberFormat="0">
      <alignment vertical="top"/>
    </xf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>
      <protection locked="0"/>
    </xf>
    <xf numFmtId="43" fontId="3" fillId="0" borderId="0" applyFont="0" applyFill="0" applyBorder="0" applyAlignment="0" applyProtection="0">
      <protection locked="0"/>
    </xf>
    <xf numFmtId="41" fontId="3" fillId="0" borderId="0" applyFont="0" applyFill="0" applyBorder="0" applyAlignment="0" applyProtection="0">
      <protection locked="0"/>
    </xf>
    <xf numFmtId="42" fontId="3" fillId="0" borderId="0" applyFont="0" applyFill="0" applyBorder="0" applyAlignment="0" applyProtection="0">
      <protection locked="0"/>
    </xf>
    <xf numFmtId="0" fontId="6" fillId="0" borderId="4" applyNumberFormat="0" applyFill="0" applyAlignment="0" applyProtection="0">
      <protection locked="0"/>
    </xf>
    <xf numFmtId="0" fontId="7" fillId="0" borderId="5" applyNumberFormat="0" applyFill="0" applyAlignment="0" applyProtection="0">
      <protection locked="0"/>
    </xf>
    <xf numFmtId="0" fontId="8" fillId="0" borderId="6" applyNumberFormat="0" applyFill="0" applyAlignment="0" applyProtection="0">
      <protection locked="0"/>
    </xf>
    <xf numFmtId="0" fontId="8" fillId="0" borderId="0" applyNumberFormat="0" applyFill="0" applyBorder="0" applyAlignment="0" applyProtection="0">
      <protection locked="0"/>
    </xf>
    <xf numFmtId="0" fontId="9" fillId="2" borderId="0" applyNumberFormat="0" applyBorder="0" applyAlignment="0" applyProtection="0">
      <protection locked="0"/>
    </xf>
    <xf numFmtId="0" fontId="10" fillId="3" borderId="0" applyNumberFormat="0" applyBorder="0" applyAlignment="0" applyProtection="0">
      <protection locked="0"/>
    </xf>
    <xf numFmtId="0" fontId="11" fillId="4" borderId="0" applyNumberFormat="0" applyBorder="0" applyAlignment="0" applyProtection="0">
      <protection locked="0"/>
    </xf>
    <xf numFmtId="0" fontId="12" fillId="5" borderId="7" applyNumberFormat="0" applyAlignment="0" applyProtection="0">
      <protection locked="0"/>
    </xf>
    <xf numFmtId="0" fontId="13" fillId="6" borderId="8" applyNumberFormat="0" applyAlignment="0" applyProtection="0"/>
    <xf numFmtId="0" fontId="14" fillId="6" borderId="7" applyNumberFormat="0" applyAlignment="0" applyProtection="0">
      <protection locked="0"/>
    </xf>
    <xf numFmtId="0" fontId="15" fillId="0" borderId="9" applyNumberFormat="0" applyFill="0" applyAlignment="0" applyProtection="0">
      <protection locked="0"/>
    </xf>
    <xf numFmtId="0" fontId="16" fillId="7" borderId="10" applyNumberFormat="0" applyAlignment="0" applyProtection="0">
      <protection locked="0"/>
    </xf>
    <xf numFmtId="0" fontId="17" fillId="8" borderId="0" applyNumberFormat="0" applyBorder="0" applyAlignment="0" applyProtection="0">
      <protection locked="0"/>
    </xf>
    <xf numFmtId="0" fontId="1" fillId="9" borderId="0" applyNumberFormat="0" applyBorder="0" applyAlignment="0" applyProtection="0">
      <protection locked="0"/>
    </xf>
    <xf numFmtId="0" fontId="1" fillId="10" borderId="0" applyNumberFormat="0" applyBorder="0" applyAlignment="0" applyProtection="0">
      <protection locked="0"/>
    </xf>
    <xf numFmtId="0" fontId="17" fillId="11" borderId="0" applyNumberFormat="0" applyBorder="0" applyAlignment="0" applyProtection="0">
      <protection locked="0"/>
    </xf>
    <xf numFmtId="0" fontId="17" fillId="12" borderId="0" applyNumberFormat="0" applyBorder="0" applyAlignment="0" applyProtection="0">
      <protection locked="0"/>
    </xf>
    <xf numFmtId="0" fontId="1" fillId="13" borderId="0" applyNumberFormat="0" applyBorder="0" applyAlignment="0" applyProtection="0">
      <protection locked="0"/>
    </xf>
    <xf numFmtId="0" fontId="1" fillId="14" borderId="0" applyNumberFormat="0" applyBorder="0" applyAlignment="0" applyProtection="0">
      <protection locked="0"/>
    </xf>
    <xf numFmtId="0" fontId="17" fillId="15" borderId="0" applyNumberFormat="0" applyBorder="0" applyAlignment="0" applyProtection="0">
      <protection locked="0"/>
    </xf>
    <xf numFmtId="0" fontId="17" fillId="16" borderId="0" applyNumberFormat="0" applyBorder="0" applyAlignment="0" applyProtection="0">
      <protection locked="0"/>
    </xf>
    <xf numFmtId="0" fontId="1" fillId="17" borderId="0" applyNumberFormat="0" applyBorder="0" applyAlignment="0" applyProtection="0">
      <protection locked="0"/>
    </xf>
    <xf numFmtId="0" fontId="1" fillId="18" borderId="0" applyNumberFormat="0" applyBorder="0" applyAlignment="0" applyProtection="0">
      <protection locked="0"/>
    </xf>
    <xf numFmtId="0" fontId="17" fillId="19" borderId="0" applyNumberFormat="0" applyBorder="0" applyAlignment="0" applyProtection="0">
      <protection locked="0"/>
    </xf>
    <xf numFmtId="0" fontId="17" fillId="20" borderId="0" applyNumberFormat="0" applyBorder="0" applyAlignment="0" applyProtection="0">
      <protection locked="0"/>
    </xf>
    <xf numFmtId="0" fontId="1" fillId="21" borderId="0" applyNumberFormat="0" applyBorder="0" applyAlignment="0" applyProtection="0">
      <protection locked="0"/>
    </xf>
    <xf numFmtId="0" fontId="1" fillId="22" borderId="0" applyNumberFormat="0" applyBorder="0" applyAlignment="0" applyProtection="0">
      <protection locked="0"/>
    </xf>
    <xf numFmtId="0" fontId="17" fillId="23" borderId="0" applyNumberFormat="0" applyBorder="0" applyAlignment="0" applyProtection="0">
      <protection locked="0"/>
    </xf>
    <xf numFmtId="0" fontId="17" fillId="24" borderId="0" applyNumberFormat="0" applyBorder="0" applyAlignment="0" applyProtection="0">
      <protection locked="0"/>
    </xf>
    <xf numFmtId="0" fontId="1" fillId="25" borderId="0" applyNumberFormat="0" applyBorder="0" applyAlignment="0" applyProtection="0">
      <protection locked="0"/>
    </xf>
    <xf numFmtId="0" fontId="1" fillId="26" borderId="0" applyNumberFormat="0" applyBorder="0" applyAlignment="0" applyProtection="0">
      <protection locked="0"/>
    </xf>
    <xf numFmtId="0" fontId="17" fillId="27" borderId="0" applyNumberFormat="0" applyBorder="0" applyAlignment="0" applyProtection="0">
      <protection locked="0"/>
    </xf>
    <xf numFmtId="0" fontId="17" fillId="28" borderId="0" applyNumberFormat="0" applyBorder="0" applyAlignment="0" applyProtection="0">
      <protection locked="0"/>
    </xf>
    <xf numFmtId="0" fontId="1" fillId="29" borderId="0" applyNumberFormat="0" applyBorder="0" applyAlignment="0" applyProtection="0">
      <protection locked="0"/>
    </xf>
    <xf numFmtId="0" fontId="1" fillId="30" borderId="0" applyNumberFormat="0" applyBorder="0" applyAlignment="0" applyProtection="0">
      <protection locked="0"/>
    </xf>
    <xf numFmtId="0" fontId="17" fillId="31" borderId="0" applyNumberFormat="0" applyBorder="0" applyAlignment="0" applyProtection="0">
      <protection locked="0"/>
    </xf>
    <xf numFmtId="9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1" fillId="36" borderId="16" applyNumberFormat="0" applyProtection="0">
      <alignment horizontal="center"/>
      <protection locked="0"/>
    </xf>
    <xf numFmtId="0" fontId="29" fillId="38" borderId="17" applyNumberFormat="0" applyProtection="0">
      <alignment horizontal="left"/>
      <protection locked="0"/>
    </xf>
    <xf numFmtId="49" fontId="25" fillId="33" borderId="0" applyNumberFormat="0" applyProtection="0">
      <alignment horizontal="left" vertical="center"/>
      <protection locked="0"/>
    </xf>
    <xf numFmtId="49" fontId="30" fillId="33" borderId="0" applyNumberFormat="0" applyProtection="0">
      <protection locked="0"/>
    </xf>
    <xf numFmtId="49" fontId="24" fillId="33" borderId="20" applyNumberFormat="0" applyProtection="0">
      <alignment horizontal="center"/>
      <protection locked="0"/>
    </xf>
    <xf numFmtId="0" fontId="28" fillId="37" borderId="0" applyNumberFormat="0" applyAlignment="0" applyProtection="0"/>
    <xf numFmtId="0" fontId="20" fillId="32" borderId="0" applyNumberFormat="0" applyAlignment="0" applyProtection="0"/>
    <xf numFmtId="2" fontId="31" fillId="33" borderId="0" applyNumberFormat="0" applyAlignment="0" applyProtection="0">
      <alignment vertical="top"/>
    </xf>
    <xf numFmtId="0" fontId="32" fillId="33" borderId="0" applyNumberFormat="0" applyAlignment="0" applyProtection="0">
      <alignment vertical="top"/>
    </xf>
    <xf numFmtId="0" fontId="23" fillId="34" borderId="18" applyNumberFormat="0" applyAlignment="0">
      <alignment vertical="top"/>
      <protection locked="0"/>
    </xf>
    <xf numFmtId="0" fontId="27" fillId="33" borderId="0" applyNumberFormat="0" applyFill="0" applyBorder="0" applyAlignment="0" applyProtection="0">
      <alignment vertical="top"/>
    </xf>
    <xf numFmtId="0" fontId="23" fillId="35" borderId="19" applyNumberFormat="0" applyAlignment="0">
      <alignment vertical="top"/>
    </xf>
    <xf numFmtId="0" fontId="23" fillId="39" borderId="19" applyNumberFormat="0" applyAlignment="0">
      <alignment vertical="top"/>
      <protection locked="0"/>
    </xf>
    <xf numFmtId="0" fontId="23" fillId="41" borderId="0" applyNumberFormat="0" applyProtection="0">
      <alignment vertical="top"/>
    </xf>
    <xf numFmtId="0" fontId="23" fillId="40" borderId="19" applyNumberFormat="0" applyAlignment="0">
      <alignment vertical="top"/>
      <protection locked="0"/>
    </xf>
  </cellStyleXfs>
  <cellXfs count="71">
    <xf numFmtId="0" fontId="0" fillId="33" borderId="0" xfId="0">
      <alignment vertical="top"/>
    </xf>
    <xf numFmtId="0" fontId="0" fillId="33" borderId="0" xfId="0">
      <alignment vertical="top"/>
    </xf>
    <xf numFmtId="0" fontId="2" fillId="33" borderId="0" xfId="0" applyFont="1">
      <alignment vertical="top"/>
    </xf>
    <xf numFmtId="167" fontId="2" fillId="33" borderId="0" xfId="0" applyNumberFormat="1" applyFont="1">
      <alignment vertical="top"/>
    </xf>
    <xf numFmtId="0" fontId="29" fillId="38" borderId="17" xfId="46">
      <alignment horizontal="left"/>
      <protection locked="0"/>
    </xf>
    <xf numFmtId="0" fontId="21" fillId="36" borderId="13" xfId="45" applyBorder="1">
      <alignment horizontal="center"/>
      <protection locked="0"/>
    </xf>
    <xf numFmtId="0" fontId="21" fillId="36" borderId="14" xfId="45" applyBorder="1">
      <alignment horizontal="center"/>
      <protection locked="0"/>
    </xf>
    <xf numFmtId="0" fontId="21" fillId="36" borderId="2" xfId="45" applyBorder="1" applyAlignment="1">
      <alignment horizontal="centerContinuous"/>
      <protection locked="0"/>
    </xf>
    <xf numFmtId="0" fontId="21" fillId="36" borderId="12" xfId="45" applyBorder="1" applyAlignment="1">
      <alignment horizontal="centerContinuous"/>
      <protection locked="0"/>
    </xf>
    <xf numFmtId="0" fontId="21" fillId="36" borderId="3" xfId="45" applyBorder="1">
      <alignment horizontal="center"/>
      <protection locked="0"/>
    </xf>
    <xf numFmtId="0" fontId="21" fillId="36" borderId="1" xfId="45" applyBorder="1">
      <alignment horizontal="center"/>
      <protection locked="0"/>
    </xf>
    <xf numFmtId="0" fontId="0" fillId="33" borderId="0" xfId="0" applyAlignment="1">
      <alignment horizontal="center" vertical="top"/>
    </xf>
    <xf numFmtId="49" fontId="25" fillId="33" borderId="0" xfId="47">
      <alignment horizontal="left" vertical="center"/>
      <protection locked="0"/>
    </xf>
    <xf numFmtId="0" fontId="0" fillId="33" borderId="0" xfId="0" applyBorder="1">
      <alignment vertical="top"/>
    </xf>
    <xf numFmtId="0" fontId="4" fillId="0" borderId="1" xfId="0" applyFont="1" applyFill="1" applyBorder="1" applyAlignment="1">
      <alignment horizontal="center" vertical="top"/>
    </xf>
    <xf numFmtId="0" fontId="2" fillId="0" borderId="2" xfId="0" applyFont="1" applyFill="1" applyBorder="1">
      <alignment vertical="top"/>
    </xf>
    <xf numFmtId="0" fontId="29" fillId="38" borderId="17" xfId="46" applyNumberFormat="1" applyProtection="1">
      <alignment horizontal="left"/>
    </xf>
    <xf numFmtId="0" fontId="29" fillId="38" borderId="17" xfId="46" applyProtection="1">
      <alignment horizontal="left"/>
    </xf>
    <xf numFmtId="0" fontId="0" fillId="33" borderId="0" xfId="0" applyNumberFormat="1">
      <alignment vertical="top"/>
    </xf>
    <xf numFmtId="2" fontId="0" fillId="33" borderId="0" xfId="0" applyNumberFormat="1">
      <alignment vertical="top"/>
    </xf>
    <xf numFmtId="168" fontId="0" fillId="33" borderId="0" xfId="0" applyNumberFormat="1">
      <alignment vertical="top"/>
    </xf>
    <xf numFmtId="0" fontId="30" fillId="33" borderId="0" xfId="48" applyNumberFormat="1" applyProtection="1"/>
    <xf numFmtId="2" fontId="31" fillId="33" borderId="0" xfId="52" applyNumberFormat="1">
      <alignment vertical="top"/>
    </xf>
    <xf numFmtId="164" fontId="31" fillId="33" borderId="0" xfId="52" applyNumberFormat="1">
      <alignment vertical="top"/>
    </xf>
    <xf numFmtId="0" fontId="31" fillId="33" borderId="0" xfId="52" applyNumberFormat="1">
      <alignment vertical="top"/>
    </xf>
    <xf numFmtId="4" fontId="31" fillId="33" borderId="0" xfId="52" applyNumberFormat="1">
      <alignment vertical="top"/>
    </xf>
    <xf numFmtId="167" fontId="31" fillId="33" borderId="0" xfId="52" applyNumberFormat="1">
      <alignment vertical="top"/>
    </xf>
    <xf numFmtId="3" fontId="31" fillId="33" borderId="0" xfId="52" applyNumberFormat="1">
      <alignment vertical="top"/>
    </xf>
    <xf numFmtId="169" fontId="31" fillId="33" borderId="0" xfId="52" applyNumberFormat="1">
      <alignment vertical="top"/>
    </xf>
    <xf numFmtId="170" fontId="31" fillId="33" borderId="0" xfId="52" applyNumberFormat="1">
      <alignment vertical="top"/>
    </xf>
    <xf numFmtId="171" fontId="31" fillId="33" borderId="0" xfId="52" applyNumberFormat="1">
      <alignment vertical="top"/>
    </xf>
    <xf numFmtId="172" fontId="31" fillId="33" borderId="0" xfId="52" applyNumberFormat="1">
      <alignment vertical="top"/>
    </xf>
    <xf numFmtId="166" fontId="31" fillId="33" borderId="0" xfId="52" applyNumberFormat="1">
      <alignment vertical="top"/>
    </xf>
    <xf numFmtId="173" fontId="31" fillId="33" borderId="0" xfId="52" applyNumberFormat="1">
      <alignment vertical="top"/>
    </xf>
    <xf numFmtId="175" fontId="31" fillId="33" borderId="0" xfId="52" applyNumberFormat="1">
      <alignment vertical="top"/>
    </xf>
    <xf numFmtId="165" fontId="31" fillId="33" borderId="0" xfId="52" applyNumberFormat="1">
      <alignment vertical="top"/>
    </xf>
    <xf numFmtId="176" fontId="31" fillId="33" borderId="0" xfId="52" applyNumberFormat="1">
      <alignment vertical="top"/>
    </xf>
    <xf numFmtId="1" fontId="31" fillId="33" borderId="0" xfId="52" applyNumberFormat="1">
      <alignment vertical="top"/>
    </xf>
    <xf numFmtId="168" fontId="31" fillId="33" borderId="0" xfId="52" applyNumberFormat="1">
      <alignment vertical="top"/>
    </xf>
    <xf numFmtId="177" fontId="31" fillId="33" borderId="0" xfId="52" applyNumberFormat="1">
      <alignment vertical="top"/>
    </xf>
    <xf numFmtId="171" fontId="0" fillId="33" borderId="0" xfId="0" applyNumberFormat="1">
      <alignment vertical="top"/>
    </xf>
    <xf numFmtId="176" fontId="0" fillId="33" borderId="0" xfId="0" applyNumberFormat="1">
      <alignment vertical="top"/>
    </xf>
    <xf numFmtId="0" fontId="0" fillId="33" borderId="0" xfId="0">
      <alignment vertical="top"/>
    </xf>
    <xf numFmtId="0" fontId="22" fillId="33" borderId="0" xfId="0" applyFont="1">
      <alignment vertical="top"/>
    </xf>
    <xf numFmtId="0" fontId="21" fillId="36" borderId="16" xfId="45" applyProtection="1">
      <alignment horizontal="center"/>
    </xf>
    <xf numFmtId="0" fontId="0" fillId="33" borderId="0" xfId="0" quotePrefix="1">
      <alignment vertical="top"/>
    </xf>
    <xf numFmtId="0" fontId="27" fillId="33" borderId="0" xfId="55">
      <alignment vertical="top"/>
    </xf>
    <xf numFmtId="0" fontId="27" fillId="33" borderId="0" xfId="55" applyBorder="1">
      <alignment vertical="top"/>
    </xf>
    <xf numFmtId="0" fontId="25" fillId="33" borderId="0" xfId="47" applyNumberFormat="1" applyProtection="1">
      <alignment horizontal="left" vertical="center"/>
    </xf>
    <xf numFmtId="0" fontId="32" fillId="33" borderId="0" xfId="53">
      <alignment vertical="top"/>
    </xf>
    <xf numFmtId="178" fontId="0" fillId="33" borderId="0" xfId="0" applyNumberFormat="1" applyAlignment="1">
      <alignment horizontal="left" vertical="top"/>
    </xf>
    <xf numFmtId="0" fontId="0" fillId="33" borderId="0" xfId="0">
      <alignment vertical="top"/>
    </xf>
    <xf numFmtId="0" fontId="23" fillId="39" borderId="19" xfId="57">
      <alignment vertical="top"/>
      <protection locked="0"/>
    </xf>
    <xf numFmtId="0" fontId="24" fillId="33" borderId="20" xfId="49" applyNumberFormat="1" applyProtection="1">
      <alignment horizontal="center"/>
    </xf>
    <xf numFmtId="3" fontId="23" fillId="39" borderId="19" xfId="57" applyNumberFormat="1">
      <alignment vertical="top"/>
      <protection locked="0"/>
    </xf>
    <xf numFmtId="171" fontId="23" fillId="39" borderId="19" xfId="57" applyNumberFormat="1">
      <alignment vertical="top"/>
      <protection locked="0"/>
    </xf>
    <xf numFmtId="174" fontId="23" fillId="39" borderId="19" xfId="57" applyNumberFormat="1">
      <alignment vertical="top"/>
      <protection locked="0"/>
    </xf>
    <xf numFmtId="4" fontId="23" fillId="39" borderId="19" xfId="57" applyNumberFormat="1">
      <alignment vertical="top"/>
      <protection locked="0"/>
    </xf>
    <xf numFmtId="1" fontId="23" fillId="39" borderId="19" xfId="57" applyNumberFormat="1">
      <alignment vertical="top"/>
      <protection locked="0"/>
    </xf>
    <xf numFmtId="165" fontId="23" fillId="39" borderId="19" xfId="57" applyNumberFormat="1">
      <alignment vertical="top"/>
      <protection locked="0"/>
    </xf>
    <xf numFmtId="175" fontId="23" fillId="39" borderId="19" xfId="57" applyNumberFormat="1">
      <alignment vertical="top"/>
      <protection locked="0"/>
    </xf>
    <xf numFmtId="0" fontId="23" fillId="39" borderId="19" xfId="57" applyNumberFormat="1">
      <alignment vertical="top"/>
      <protection locked="0"/>
    </xf>
    <xf numFmtId="166" fontId="23" fillId="39" borderId="19" xfId="57" applyNumberFormat="1">
      <alignment vertical="top"/>
      <protection locked="0"/>
    </xf>
    <xf numFmtId="0" fontId="26" fillId="33" borderId="0" xfId="0" applyNumberFormat="1" applyFont="1">
      <alignment vertical="top"/>
    </xf>
    <xf numFmtId="0" fontId="0" fillId="40" borderId="19" xfId="59" applyFont="1">
      <alignment vertical="top"/>
      <protection locked="0"/>
    </xf>
    <xf numFmtId="0" fontId="0" fillId="41" borderId="0" xfId="58" applyFont="1">
      <alignment vertical="top"/>
    </xf>
    <xf numFmtId="0" fontId="0" fillId="33" borderId="15" xfId="0" applyBorder="1" applyAlignment="1">
      <alignment vertical="top" wrapText="1"/>
    </xf>
    <xf numFmtId="0" fontId="0" fillId="33" borderId="0" xfId="0" applyNumberFormat="1" applyAlignment="1">
      <alignment vertical="top" wrapText="1"/>
    </xf>
    <xf numFmtId="0" fontId="0" fillId="33" borderId="0" xfId="0" applyAlignment="1">
      <alignment vertical="top" wrapText="1"/>
    </xf>
    <xf numFmtId="49" fontId="34" fillId="33" borderId="0" xfId="47" applyNumberFormat="1" applyFont="1">
      <alignment horizontal="left" vertical="center"/>
      <protection locked="0"/>
    </xf>
    <xf numFmtId="0" fontId="0" fillId="33" borderId="0" xfId="0" applyFont="1">
      <alignment vertical="top"/>
    </xf>
  </cellXfs>
  <cellStyles count="60">
    <cellStyle name="20% - Accent1" xfId="19" builtinId="30" hidden="1" customBuiltin="1"/>
    <cellStyle name="20% - Accent2" xfId="23" builtinId="34" hidden="1" customBuiltin="1"/>
    <cellStyle name="20% - Accent3" xfId="27" builtinId="38" hidden="1" customBuiltin="1"/>
    <cellStyle name="20% - Accent4" xfId="31" builtinId="42" hidden="1" customBuiltin="1"/>
    <cellStyle name="20% - Accent5" xfId="35" builtinId="46" hidden="1" customBuiltin="1"/>
    <cellStyle name="20% - Accent6" xfId="39" builtinId="50" hidden="1" customBuiltin="1"/>
    <cellStyle name="40% - Accent1" xfId="20" builtinId="31" hidden="1" customBuiltin="1"/>
    <cellStyle name="40% - Accent2" xfId="24" builtinId="35" hidden="1" customBuiltin="1"/>
    <cellStyle name="40% - Accent3" xfId="28" builtinId="39" hidden="1" customBuiltin="1"/>
    <cellStyle name="40% - Accent4" xfId="32" builtinId="43" hidden="1" customBuiltin="1"/>
    <cellStyle name="40% - Accent5" xfId="36" builtinId="47" hidden="1" customBuiltin="1"/>
    <cellStyle name="40% - Accent6" xfId="40" builtinId="51" hidden="1" customBuiltin="1"/>
    <cellStyle name="60% - Accent1" xfId="21" builtinId="32" hidden="1" customBuiltin="1"/>
    <cellStyle name="60% - Accent2" xfId="25" builtinId="36" hidden="1" customBuiltin="1"/>
    <cellStyle name="60% - Accent3" xfId="29" builtinId="40" hidden="1" customBuiltin="1"/>
    <cellStyle name="60% - Accent4" xfId="33" builtinId="44" hidden="1" customBuiltin="1"/>
    <cellStyle name="60% - Accent5" xfId="37" builtinId="48" hidden="1" customBuiltin="1"/>
    <cellStyle name="60% - Accent6" xfId="41" builtinId="52" hidden="1" customBuiltin="1"/>
    <cellStyle name="Accent1" xfId="18" builtinId="29" hidden="1" customBuiltin="1"/>
    <cellStyle name="Accent2" xfId="22" builtinId="33" hidden="1" customBuiltin="1"/>
    <cellStyle name="Accent3" xfId="26" builtinId="37" hidden="1" customBuiltin="1"/>
    <cellStyle name="Accent4" xfId="30" builtinId="41" hidden="1" customBuiltin="1"/>
    <cellStyle name="Accent5" xfId="34" builtinId="45" hidden="1" customBuiltin="1"/>
    <cellStyle name="Accent6" xfId="38" builtinId="49" hidden="1" customBuiltin="1"/>
    <cellStyle name="annotation" xfId="58"/>
    <cellStyle name="assumption" xfId="59"/>
    <cellStyle name="Bad" xfId="11" builtinId="27" hidden="1" customBuiltin="1"/>
    <cellStyle name="Calculation" xfId="15" builtinId="22" hidden="1" customBuiltin="1"/>
    <cellStyle name="Calculation" xfId="52" builtinId="22" customBuiltin="1"/>
    <cellStyle name="Check Cell" xfId="17" builtinId="23" hidden="1" customBuiltin="1"/>
    <cellStyle name="Comma" xfId="3" builtinId="3" hidden="1" customBuiltin="1"/>
    <cellStyle name="Comma [0]" xfId="4" builtinId="6" hidden="1" customBuiltin="1"/>
    <cellStyle name="constant" xfId="57"/>
    <cellStyle name="Currency" xfId="1" builtinId="4" hidden="1"/>
    <cellStyle name="Currency [0]" xfId="5" builtinId="7" hidden="1" customBuiltin="1"/>
    <cellStyle name="Explanatory Text" xfId="2" builtinId="53" hidden="1" customBuiltin="1"/>
    <cellStyle name="Good" xfId="10" builtinId="26" hidden="1" customBuiltin="1"/>
    <cellStyle name="Heading 1" xfId="6" builtinId="16" hidden="1" customBuiltin="1"/>
    <cellStyle name="heading 1" xfId="46"/>
    <cellStyle name="Heading 2" xfId="7" builtinId="17" hidden="1" customBuiltin="1"/>
    <cellStyle name="heading 2" xfId="48"/>
    <cellStyle name="Heading 3" xfId="8" builtinId="18" hidden="1" customBuiltin="1"/>
    <cellStyle name="Heading 4" xfId="9" builtinId="19" hidden="1" customBuiltin="1"/>
    <cellStyle name="Hyperlink" xfId="55" builtinId="8" customBuiltin="1"/>
    <cellStyle name="Input" xfId="13" builtinId="20" hidden="1" customBuiltin="1"/>
    <cellStyle name="Input" xfId="54" builtinId="20" hidden="1" customBuiltin="1"/>
    <cellStyle name="label" xfId="45"/>
    <cellStyle name="Linked Cell" xfId="16" builtinId="24" hidden="1" customBuiltin="1"/>
    <cellStyle name="mixed" xfId="53"/>
    <cellStyle name="Neutral" xfId="12" builtinId="28" hidden="1" customBuiltin="1"/>
    <cellStyle name="Normal" xfId="0" builtinId="0" customBuiltin="1"/>
    <cellStyle name="Note" xfId="51" builtinId="10" hidden="1" customBuiltin="1"/>
    <cellStyle name="Output" xfId="14" builtinId="21" hidden="1"/>
    <cellStyle name="Output" xfId="56" builtinId="21" hidden="1" customBuiltin="1"/>
    <cellStyle name="Percent" xfId="42" builtinId="5" hidden="1"/>
    <cellStyle name="Title" xfId="43" builtinId="15" hidden="1"/>
    <cellStyle name="Title" xfId="47" builtinId="15" customBuiltin="1"/>
    <cellStyle name="Total" xfId="44" builtinId="25" hidden="1"/>
    <cellStyle name="units label" xfId="49"/>
    <cellStyle name="Warning Text" xfId="50" builtinId="11" customBuiltin="1"/>
  </cellStyles>
  <dxfs count="0"/>
  <tableStyles count="0" defaultTableStyle="TableStyleMedium9" defaultPivotStyle="PivotStyleLight16"/>
  <colors>
    <mruColors>
      <color rgb="FF08306B"/>
      <color rgb="FFFFEDA0"/>
      <color rgb="FFE5F5E0"/>
      <color rgb="FFDEEBF7"/>
      <color rgb="FF800026"/>
      <color rgb="FFD9D9D9"/>
      <color rgb="FFFF6969"/>
      <color rgb="FFFFBDBD"/>
      <color rgb="FFFF9933"/>
      <color rgb="FF93F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142875</xdr:rowOff>
    </xdr:from>
    <xdr:to>
      <xdr:col>3</xdr:col>
      <xdr:colOff>428625</xdr:colOff>
      <xdr:row>1</xdr:row>
      <xdr:rowOff>649665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04800"/>
          <a:ext cx="3990975" cy="506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Hammerschlag">
  <a:themeElements>
    <a:clrScheme name="Hammerschlag">
      <a:dk1>
        <a:sysClr val="windowText" lastClr="000000"/>
      </a:dk1>
      <a:lt1>
        <a:srgbClr val="FFFFFF"/>
      </a:lt1>
      <a:dk2>
        <a:srgbClr val="0563C1"/>
      </a:dk2>
      <a:lt2>
        <a:srgbClr val="E7E6E6"/>
      </a:lt2>
      <a:accent1>
        <a:srgbClr val="C00000"/>
      </a:accent1>
      <a:accent2>
        <a:srgbClr val="ED7D31"/>
      </a:accent2>
      <a:accent3>
        <a:srgbClr val="FFC000"/>
      </a:accent3>
      <a:accent4>
        <a:srgbClr val="954F72"/>
      </a:accent4>
      <a:accent5>
        <a:srgbClr val="4472C4"/>
      </a:accent5>
      <a:accent6>
        <a:srgbClr val="70AD47"/>
      </a:accent6>
      <a:hlink>
        <a:srgbClr val="00B0F0"/>
      </a:hlink>
      <a:folHlink>
        <a:srgbClr val="7030A0"/>
      </a:folHlink>
    </a:clrScheme>
    <a:fontScheme name="HCL">
      <a:majorFont>
        <a:latin typeface="Arial Narrow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D45"/>
  <sheetViews>
    <sheetView tabSelected="1" workbookViewId="0">
      <selection activeCell="B3" sqref="B3"/>
    </sheetView>
  </sheetViews>
  <sheetFormatPr defaultColWidth="10.7109375" defaultRowHeight="12.75" x14ac:dyDescent="0.2"/>
  <cols>
    <col min="1" max="1" width="2.7109375" style="42" customWidth="1"/>
    <col min="2" max="2" width="12.7109375" style="42" customWidth="1"/>
    <col min="3" max="4" width="40.7109375" style="42" customWidth="1"/>
    <col min="5" max="16384" width="10.7109375" style="42"/>
  </cols>
  <sheetData>
    <row r="2" spans="1:4" ht="72" customHeight="1" x14ac:dyDescent="0.2"/>
    <row r="3" spans="1:4" ht="32.1" customHeight="1" x14ac:dyDescent="0.2">
      <c r="A3" s="43"/>
      <c r="B3" s="12" t="s">
        <v>338</v>
      </c>
    </row>
    <row r="4" spans="1:4" ht="13.5" x14ac:dyDescent="0.2">
      <c r="A4" s="43"/>
      <c r="B4" s="18" t="s">
        <v>314</v>
      </c>
      <c r="C4" s="42" t="s">
        <v>323</v>
      </c>
    </row>
    <row r="5" spans="1:4" ht="13.5" x14ac:dyDescent="0.2">
      <c r="A5" s="43"/>
      <c r="B5" s="18" t="s">
        <v>313</v>
      </c>
      <c r="C5" s="42" t="s">
        <v>333</v>
      </c>
    </row>
    <row r="6" spans="1:4" ht="13.5" x14ac:dyDescent="0.2">
      <c r="A6" s="43"/>
      <c r="B6" s="18" t="s">
        <v>312</v>
      </c>
      <c r="C6" s="50">
        <v>42044</v>
      </c>
    </row>
    <row r="7" spans="1:4" ht="13.5" x14ac:dyDescent="0.2">
      <c r="A7" s="43"/>
      <c r="B7" s="18"/>
      <c r="C7" s="50"/>
    </row>
    <row r="8" spans="1:4" s="51" customFormat="1" ht="15.75" x14ac:dyDescent="0.25">
      <c r="A8" s="43"/>
      <c r="B8" s="21" t="s">
        <v>335</v>
      </c>
      <c r="C8" s="50"/>
    </row>
    <row r="9" spans="1:4" s="51" customFormat="1" ht="13.5" x14ac:dyDescent="0.2">
      <c r="A9" s="43"/>
      <c r="B9" s="18" t="s">
        <v>336</v>
      </c>
      <c r="C9" s="50"/>
    </row>
    <row r="10" spans="1:4" s="51" customFormat="1" ht="36" customHeight="1" x14ac:dyDescent="0.2">
      <c r="A10" s="43"/>
      <c r="B10" s="67" t="s">
        <v>337</v>
      </c>
      <c r="C10" s="68"/>
      <c r="D10" s="68"/>
    </row>
    <row r="11" spans="1:4" s="51" customFormat="1" ht="13.5" x14ac:dyDescent="0.2">
      <c r="A11" s="43"/>
      <c r="B11" s="18"/>
      <c r="C11" s="50"/>
    </row>
    <row r="12" spans="1:4" ht="13.5" x14ac:dyDescent="0.2">
      <c r="A12" s="43"/>
      <c r="B12" s="63" t="s">
        <v>324</v>
      </c>
      <c r="C12" s="50"/>
    </row>
    <row r="13" spans="1:4" ht="13.5" x14ac:dyDescent="0.2">
      <c r="A13" s="43"/>
      <c r="B13" s="63" t="s">
        <v>325</v>
      </c>
      <c r="C13" s="50"/>
    </row>
    <row r="15" spans="1:4" ht="80.099999999999994" customHeight="1" x14ac:dyDescent="0.2">
      <c r="B15" s="66" t="s">
        <v>316</v>
      </c>
      <c r="C15" s="66"/>
      <c r="D15" s="66"/>
    </row>
    <row r="16" spans="1:4" ht="15.75" x14ac:dyDescent="0.25">
      <c r="B16" s="16" t="s">
        <v>292</v>
      </c>
      <c r="C16" s="17"/>
      <c r="D16" s="17"/>
    </row>
    <row r="17" spans="2:4" ht="13.5" x14ac:dyDescent="0.25">
      <c r="B17" s="44" t="s">
        <v>293</v>
      </c>
      <c r="C17" s="44" t="s">
        <v>294</v>
      </c>
      <c r="D17" s="44" t="s">
        <v>1</v>
      </c>
    </row>
    <row r="18" spans="2:4" x14ac:dyDescent="0.2">
      <c r="B18" s="42" t="s">
        <v>295</v>
      </c>
      <c r="C18" s="45" t="s">
        <v>296</v>
      </c>
    </row>
    <row r="19" spans="2:4" x14ac:dyDescent="0.2">
      <c r="B19" s="47" t="s">
        <v>0</v>
      </c>
      <c r="C19" s="24" t="str">
        <f>units!B1</f>
        <v>conversion factors for physical units used in climate and energy policy analysis</v>
      </c>
    </row>
    <row r="21" spans="2:4" ht="15.75" x14ac:dyDescent="0.25">
      <c r="B21" s="16" t="s">
        <v>297</v>
      </c>
      <c r="C21" s="17"/>
      <c r="D21" s="17"/>
    </row>
    <row r="22" spans="2:4" ht="13.5" x14ac:dyDescent="0.25">
      <c r="B22" s="44" t="s">
        <v>303</v>
      </c>
      <c r="C22" s="44" t="s">
        <v>304</v>
      </c>
      <c r="D22" s="44" t="s">
        <v>1</v>
      </c>
    </row>
    <row r="23" spans="2:4" ht="27" x14ac:dyDescent="0.2">
      <c r="B23" s="48" t="s">
        <v>306</v>
      </c>
      <c r="C23" s="42" t="s">
        <v>290</v>
      </c>
    </row>
    <row r="24" spans="2:4" customFormat="1" ht="3.95" customHeight="1" x14ac:dyDescent="0.2"/>
    <row r="25" spans="2:4" ht="13.5" x14ac:dyDescent="0.25">
      <c r="B25" s="44" t="s">
        <v>305</v>
      </c>
      <c r="C25" s="42" t="s">
        <v>307</v>
      </c>
    </row>
    <row r="26" spans="2:4" s="51" customFormat="1" ht="3.95" customHeight="1" x14ac:dyDescent="0.2"/>
    <row r="27" spans="2:4" ht="14.25" thickBot="1" x14ac:dyDescent="0.3">
      <c r="B27" s="53" t="s">
        <v>319</v>
      </c>
      <c r="C27" s="13" t="s">
        <v>320</v>
      </c>
    </row>
    <row r="28" spans="2:4" s="51" customFormat="1" ht="3.95" customHeight="1" x14ac:dyDescent="0.2"/>
    <row r="29" spans="2:4" ht="15.75" x14ac:dyDescent="0.25">
      <c r="B29" s="17" t="s">
        <v>291</v>
      </c>
      <c r="C29" s="13" t="s">
        <v>308</v>
      </c>
    </row>
    <row r="30" spans="2:4" s="51" customFormat="1" ht="3.95" customHeight="1" x14ac:dyDescent="0.2"/>
    <row r="31" spans="2:4" ht="15.75" x14ac:dyDescent="0.25">
      <c r="B31" s="21" t="s">
        <v>300</v>
      </c>
      <c r="C31" s="13" t="s">
        <v>309</v>
      </c>
    </row>
    <row r="32" spans="2:4" s="51" customFormat="1" ht="3.95" customHeight="1" x14ac:dyDescent="0.2"/>
    <row r="33" spans="2:4" x14ac:dyDescent="0.2">
      <c r="B33" s="42" t="s">
        <v>298</v>
      </c>
      <c r="C33" s="13" t="s">
        <v>317</v>
      </c>
    </row>
    <row r="34" spans="2:4" s="51" customFormat="1" ht="3.95" customHeight="1" x14ac:dyDescent="0.2"/>
    <row r="35" spans="2:4" x14ac:dyDescent="0.2">
      <c r="B35" s="24" t="s">
        <v>299</v>
      </c>
      <c r="C35" s="13" t="s">
        <v>310</v>
      </c>
      <c r="D35" s="42" t="s">
        <v>331</v>
      </c>
    </row>
    <row r="36" spans="2:4" s="51" customFormat="1" ht="3.95" customHeight="1" x14ac:dyDescent="0.2"/>
    <row r="37" spans="2:4" x14ac:dyDescent="0.2">
      <c r="B37" s="49" t="s">
        <v>302</v>
      </c>
      <c r="C37" s="13" t="s">
        <v>311</v>
      </c>
      <c r="D37" s="42" t="s">
        <v>315</v>
      </c>
    </row>
    <row r="38" spans="2:4" s="51" customFormat="1" ht="3.95" customHeight="1" x14ac:dyDescent="0.2"/>
    <row r="39" spans="2:4" x14ac:dyDescent="0.2">
      <c r="B39" s="46" t="s">
        <v>301</v>
      </c>
      <c r="C39" s="13" t="s">
        <v>301</v>
      </c>
    </row>
    <row r="40" spans="2:4" s="51" customFormat="1" ht="3.95" customHeight="1" x14ac:dyDescent="0.2"/>
    <row r="41" spans="2:4" x14ac:dyDescent="0.2">
      <c r="B41" s="64" t="s">
        <v>326</v>
      </c>
      <c r="C41" s="42" t="s">
        <v>329</v>
      </c>
      <c r="D41" s="42" t="s">
        <v>330</v>
      </c>
    </row>
    <row r="42" spans="2:4" s="51" customFormat="1" ht="3.95" customHeight="1" x14ac:dyDescent="0.2"/>
    <row r="43" spans="2:4" x14ac:dyDescent="0.2">
      <c r="B43" s="52" t="s">
        <v>318</v>
      </c>
      <c r="C43" s="13" t="s">
        <v>328</v>
      </c>
      <c r="D43" s="42" t="s">
        <v>330</v>
      </c>
    </row>
    <row r="44" spans="2:4" s="51" customFormat="1" ht="3.95" customHeight="1" x14ac:dyDescent="0.2"/>
    <row r="45" spans="2:4" x14ac:dyDescent="0.2">
      <c r="B45" s="65" t="s">
        <v>327</v>
      </c>
      <c r="C45" s="42" t="s">
        <v>332</v>
      </c>
    </row>
  </sheetData>
  <mergeCells count="2">
    <mergeCell ref="B15:D15"/>
    <mergeCell ref="B10:D10"/>
  </mergeCells>
  <hyperlinks>
    <hyperlink ref="B19" location="units!B3" display="units"/>
  </hyperlink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Sheet7"/>
  <dimension ref="B1:I223"/>
  <sheetViews>
    <sheetView workbookViewId="0">
      <pane ySplit="3" topLeftCell="A4" activePane="bottomLeft" state="frozen"/>
      <selection pane="bottomLeft" activeCell="A4" sqref="A4"/>
    </sheetView>
  </sheetViews>
  <sheetFormatPr defaultColWidth="10.7109375" defaultRowHeight="12.75" x14ac:dyDescent="0.2"/>
  <cols>
    <col min="1" max="1" width="2.7109375" style="1" customWidth="1"/>
    <col min="2" max="3" width="12.7109375" style="2" customWidth="1"/>
    <col min="4" max="4" width="21.28515625" style="2" customWidth="1"/>
    <col min="5" max="5" width="11" style="2" customWidth="1"/>
    <col min="6" max="7" width="10.7109375" style="1" customWidth="1"/>
    <col min="8" max="8" width="10.7109375" style="1"/>
    <col min="9" max="9" width="10.7109375" style="1" customWidth="1"/>
    <col min="10" max="16384" width="10.7109375" style="1"/>
  </cols>
  <sheetData>
    <row r="1" spans="2:9" ht="32.1" customHeight="1" x14ac:dyDescent="0.2">
      <c r="B1" s="69" t="str">
        <f>cover!B3</f>
        <v>conversion factors for physical units used in climate and energy policy analysis</v>
      </c>
      <c r="C1" s="12"/>
      <c r="D1" s="12"/>
      <c r="E1" s="12"/>
    </row>
    <row r="2" spans="2:9" ht="13.5" x14ac:dyDescent="0.25">
      <c r="B2" s="7" t="s">
        <v>5</v>
      </c>
      <c r="C2" s="8"/>
      <c r="D2" s="11"/>
      <c r="E2" s="9" t="s">
        <v>6</v>
      </c>
    </row>
    <row r="3" spans="2:9" ht="13.5" x14ac:dyDescent="0.25">
      <c r="B3" s="5" t="s">
        <v>7</v>
      </c>
      <c r="C3" s="6" t="s">
        <v>8</v>
      </c>
      <c r="D3" s="14" t="s">
        <v>9</v>
      </c>
      <c r="E3" s="10" t="s">
        <v>10</v>
      </c>
    </row>
    <row r="4" spans="2:9" x14ac:dyDescent="0.2">
      <c r="D4" s="15"/>
    </row>
    <row r="5" spans="2:9" ht="15.75" x14ac:dyDescent="0.25">
      <c r="B5" s="4" t="s">
        <v>11</v>
      </c>
      <c r="C5" s="4"/>
      <c r="D5" s="4"/>
      <c r="E5" s="4"/>
    </row>
    <row r="6" spans="2:9" x14ac:dyDescent="0.2">
      <c r="B6" s="1" t="s">
        <v>12</v>
      </c>
      <c r="C6" s="1" t="s">
        <v>13</v>
      </c>
      <c r="D6" s="1" t="s">
        <v>14</v>
      </c>
      <c r="E6" s="28">
        <f>1/E8</f>
        <v>0.39370078740157477</v>
      </c>
    </row>
    <row r="7" spans="2:9" x14ac:dyDescent="0.2">
      <c r="B7" s="1" t="s">
        <v>15</v>
      </c>
      <c r="C7" s="1" t="s">
        <v>16</v>
      </c>
      <c r="D7" s="1" t="s">
        <v>17</v>
      </c>
      <c r="E7" s="52">
        <v>0.30480000000000002</v>
      </c>
    </row>
    <row r="8" spans="2:9" x14ac:dyDescent="0.2">
      <c r="B8" s="1" t="s">
        <v>13</v>
      </c>
      <c r="C8" s="1" t="s">
        <v>12</v>
      </c>
      <c r="D8" s="1" t="s">
        <v>18</v>
      </c>
      <c r="E8" s="29">
        <f>E9/10</f>
        <v>2.54</v>
      </c>
    </row>
    <row r="9" spans="2:9" x14ac:dyDescent="0.2">
      <c r="B9" s="1" t="s">
        <v>13</v>
      </c>
      <c r="C9" s="1" t="s">
        <v>19</v>
      </c>
      <c r="D9" s="1" t="s">
        <v>20</v>
      </c>
      <c r="E9" s="52">
        <v>25.4</v>
      </c>
    </row>
    <row r="10" spans="2:9" x14ac:dyDescent="0.2">
      <c r="B10" s="1" t="s">
        <v>21</v>
      </c>
      <c r="C10" s="1" t="s">
        <v>22</v>
      </c>
      <c r="D10" s="1" t="s">
        <v>23</v>
      </c>
      <c r="E10" s="28">
        <f>1/E11</f>
        <v>0.62150403977625857</v>
      </c>
    </row>
    <row r="11" spans="2:9" x14ac:dyDescent="0.2">
      <c r="B11" s="1" t="s">
        <v>22</v>
      </c>
      <c r="C11" s="1" t="s">
        <v>21</v>
      </c>
      <c r="D11" s="1" t="s">
        <v>24</v>
      </c>
      <c r="E11" s="52">
        <v>1.609</v>
      </c>
    </row>
    <row r="12" spans="2:9" x14ac:dyDescent="0.2">
      <c r="B12" s="1" t="s">
        <v>19</v>
      </c>
      <c r="C12" s="1" t="s">
        <v>13</v>
      </c>
      <c r="D12" s="1" t="s">
        <v>25</v>
      </c>
      <c r="E12" s="30">
        <f>1/E9</f>
        <v>3.937007874015748E-2</v>
      </c>
    </row>
    <row r="13" spans="2:9" x14ac:dyDescent="0.2">
      <c r="B13" s="1"/>
      <c r="C13" s="1"/>
      <c r="D13" s="1"/>
      <c r="E13" s="1"/>
    </row>
    <row r="14" spans="2:9" ht="15.75" x14ac:dyDescent="0.25">
      <c r="B14" s="4" t="s">
        <v>26</v>
      </c>
      <c r="C14" s="4"/>
      <c r="D14" s="4"/>
      <c r="E14" s="4"/>
    </row>
    <row r="15" spans="2:9" x14ac:dyDescent="0.2">
      <c r="B15" s="1" t="s">
        <v>27</v>
      </c>
      <c r="C15" s="1" t="s">
        <v>28</v>
      </c>
      <c r="D15" s="1" t="s">
        <v>29</v>
      </c>
      <c r="E15" s="52">
        <v>2.2049999999999999E-3</v>
      </c>
      <c r="I15" s="42"/>
    </row>
    <row r="16" spans="2:9" x14ac:dyDescent="0.2">
      <c r="B16" s="1" t="s">
        <v>30</v>
      </c>
      <c r="C16" s="1" t="s">
        <v>27</v>
      </c>
      <c r="D16" s="1" t="s">
        <v>31</v>
      </c>
      <c r="E16" s="52">
        <v>1000</v>
      </c>
      <c r="H16" s="42"/>
      <c r="I16" s="42"/>
    </row>
    <row r="17" spans="2:9" x14ac:dyDescent="0.2">
      <c r="B17" s="1" t="s">
        <v>30</v>
      </c>
      <c r="C17" s="1" t="s">
        <v>28</v>
      </c>
      <c r="D17" s="1" t="s">
        <v>32</v>
      </c>
      <c r="E17" s="29">
        <f>1/E19</f>
        <v>2.204585537918871</v>
      </c>
      <c r="H17" s="42"/>
      <c r="I17" s="42"/>
    </row>
    <row r="18" spans="2:9" x14ac:dyDescent="0.2">
      <c r="B18" s="1" t="s">
        <v>28</v>
      </c>
      <c r="C18" s="1" t="s">
        <v>27</v>
      </c>
      <c r="D18" s="1" t="s">
        <v>33</v>
      </c>
      <c r="E18" s="26">
        <f>lbTOkg*1000</f>
        <v>453.6</v>
      </c>
      <c r="H18" s="42"/>
      <c r="I18" s="42"/>
    </row>
    <row r="19" spans="2:9" x14ac:dyDescent="0.2">
      <c r="B19" s="1" t="s">
        <v>28</v>
      </c>
      <c r="C19" s="1" t="s">
        <v>30</v>
      </c>
      <c r="D19" s="1" t="s">
        <v>34</v>
      </c>
      <c r="E19" s="52">
        <v>0.4536</v>
      </c>
      <c r="H19" s="42"/>
      <c r="I19" s="42"/>
    </row>
    <row r="20" spans="2:9" x14ac:dyDescent="0.2">
      <c r="B20" s="1" t="s">
        <v>28</v>
      </c>
      <c r="C20" s="1" t="s">
        <v>35</v>
      </c>
      <c r="D20" s="1" t="s">
        <v>36</v>
      </c>
      <c r="E20" s="31">
        <f>lbTOkg/1000</f>
        <v>4.5360000000000002E-4</v>
      </c>
      <c r="G20" s="42"/>
      <c r="H20" s="42"/>
      <c r="I20" s="42"/>
    </row>
    <row r="21" spans="2:9" x14ac:dyDescent="0.2">
      <c r="B21" s="1" t="s">
        <v>28</v>
      </c>
      <c r="C21" s="1" t="s">
        <v>37</v>
      </c>
      <c r="D21" s="1" t="s">
        <v>38</v>
      </c>
      <c r="E21" s="31">
        <f>1/E26</f>
        <v>5.0000000000000001E-4</v>
      </c>
      <c r="G21" s="42"/>
      <c r="H21" s="42"/>
      <c r="I21" s="42"/>
    </row>
    <row r="22" spans="2:9" x14ac:dyDescent="0.2">
      <c r="B22" s="1" t="s">
        <v>35</v>
      </c>
      <c r="C22" s="1" t="s">
        <v>30</v>
      </c>
      <c r="D22" s="1" t="s">
        <v>39</v>
      </c>
      <c r="E22" s="52">
        <v>1000</v>
      </c>
      <c r="G22" s="42"/>
      <c r="H22" s="42"/>
      <c r="I22" s="42"/>
    </row>
    <row r="23" spans="2:9" x14ac:dyDescent="0.2">
      <c r="B23" s="1" t="s">
        <v>35</v>
      </c>
      <c r="C23" s="1" t="s">
        <v>37</v>
      </c>
      <c r="D23" s="1" t="s">
        <v>40</v>
      </c>
      <c r="E23" s="29">
        <f>1/E28</f>
        <v>1.1023170704821534</v>
      </c>
      <c r="G23" s="42"/>
      <c r="H23" s="42"/>
      <c r="I23" s="42"/>
    </row>
    <row r="24" spans="2:9" x14ac:dyDescent="0.2">
      <c r="B24" s="1" t="s">
        <v>28</v>
      </c>
      <c r="C24" s="1" t="s">
        <v>41</v>
      </c>
      <c r="D24" s="1" t="s">
        <v>42</v>
      </c>
      <c r="E24" s="52">
        <v>16</v>
      </c>
      <c r="G24" s="42"/>
      <c r="H24" s="42"/>
      <c r="I24" s="42"/>
    </row>
    <row r="25" spans="2:9" x14ac:dyDescent="0.2">
      <c r="B25" s="1" t="s">
        <v>41</v>
      </c>
      <c r="C25" s="1" t="s">
        <v>30</v>
      </c>
      <c r="D25" s="1" t="s">
        <v>43</v>
      </c>
      <c r="E25" s="32">
        <f>lbTOkg/lbTOoz</f>
        <v>2.835E-2</v>
      </c>
      <c r="G25" s="42"/>
      <c r="H25" s="42"/>
      <c r="I25" s="42"/>
    </row>
    <row r="26" spans="2:9" x14ac:dyDescent="0.2">
      <c r="B26" s="1" t="s">
        <v>37</v>
      </c>
      <c r="C26" s="1" t="s">
        <v>28</v>
      </c>
      <c r="D26" s="1" t="s">
        <v>44</v>
      </c>
      <c r="E26" s="52">
        <v>2000</v>
      </c>
      <c r="G26" s="42"/>
      <c r="H26" s="42"/>
      <c r="I26" s="42"/>
    </row>
    <row r="27" spans="2:9" x14ac:dyDescent="0.2">
      <c r="B27" s="1" t="s">
        <v>37</v>
      </c>
      <c r="C27" s="1" t="s">
        <v>30</v>
      </c>
      <c r="D27" s="1" t="s">
        <v>45</v>
      </c>
      <c r="E27" s="26">
        <f>tonTOMg*1000</f>
        <v>907.18</v>
      </c>
      <c r="G27" s="42"/>
      <c r="H27" s="42"/>
      <c r="I27" s="42"/>
    </row>
    <row r="28" spans="2:9" x14ac:dyDescent="0.2">
      <c r="B28" s="1" t="s">
        <v>37</v>
      </c>
      <c r="C28" s="1" t="s">
        <v>35</v>
      </c>
      <c r="D28" s="1" t="s">
        <v>46</v>
      </c>
      <c r="E28" s="52">
        <v>0.90717999999999999</v>
      </c>
      <c r="G28" s="42"/>
      <c r="H28" s="42"/>
      <c r="I28" s="42"/>
    </row>
    <row r="29" spans="2:9" x14ac:dyDescent="0.2">
      <c r="E29" s="40"/>
    </row>
    <row r="30" spans="2:9" ht="15.75" x14ac:dyDescent="0.25">
      <c r="B30" s="4" t="s">
        <v>47</v>
      </c>
      <c r="C30" s="4"/>
      <c r="D30" s="4"/>
      <c r="E30" s="4"/>
    </row>
    <row r="31" spans="2:9" x14ac:dyDescent="0.2">
      <c r="B31" s="1" t="s">
        <v>48</v>
      </c>
      <c r="C31" s="1" t="s">
        <v>49</v>
      </c>
      <c r="D31" s="1" t="s">
        <v>50</v>
      </c>
      <c r="E31" s="54">
        <v>1440</v>
      </c>
    </row>
    <row r="32" spans="2:9" x14ac:dyDescent="0.2">
      <c r="B32" s="1" t="s">
        <v>48</v>
      </c>
      <c r="C32" s="1" t="s">
        <v>3</v>
      </c>
      <c r="D32" s="1" t="s">
        <v>51</v>
      </c>
      <c r="E32" s="33">
        <f>1/E43</f>
        <v>2.7379257474537291E-3</v>
      </c>
    </row>
    <row r="33" spans="2:5" x14ac:dyDescent="0.2">
      <c r="B33" s="1" t="s">
        <v>52</v>
      </c>
      <c r="C33" s="1" t="s">
        <v>48</v>
      </c>
      <c r="D33" s="1" t="s">
        <v>53</v>
      </c>
      <c r="E33" s="55">
        <v>4.1669999999999999E-2</v>
      </c>
    </row>
    <row r="34" spans="2:5" x14ac:dyDescent="0.2">
      <c r="B34" s="1" t="s">
        <v>52</v>
      </c>
      <c r="C34" s="1" t="s">
        <v>49</v>
      </c>
      <c r="D34" s="1" t="s">
        <v>289</v>
      </c>
      <c r="E34" s="54">
        <v>60</v>
      </c>
    </row>
    <row r="35" spans="2:5" x14ac:dyDescent="0.2">
      <c r="B35" s="1" t="s">
        <v>52</v>
      </c>
      <c r="C35" s="1" t="s">
        <v>54</v>
      </c>
      <c r="D35" s="1" t="s">
        <v>55</v>
      </c>
      <c r="E35" s="52">
        <v>3600</v>
      </c>
    </row>
    <row r="36" spans="2:5" x14ac:dyDescent="0.2">
      <c r="B36" s="1" t="s">
        <v>52</v>
      </c>
      <c r="C36" s="1" t="s">
        <v>3</v>
      </c>
      <c r="D36" s="1" t="s">
        <v>56</v>
      </c>
      <c r="E36" s="31">
        <f>1/E44</f>
        <v>1.1415525114155251E-4</v>
      </c>
    </row>
    <row r="37" spans="2:5" x14ac:dyDescent="0.2">
      <c r="B37" s="1" t="s">
        <v>49</v>
      </c>
      <c r="C37" s="1" t="s">
        <v>48</v>
      </c>
      <c r="D37" s="1" t="s">
        <v>57</v>
      </c>
      <c r="E37" s="24">
        <f>1/dayTOmin</f>
        <v>6.9444444444444447E-4</v>
      </c>
    </row>
    <row r="38" spans="2:5" x14ac:dyDescent="0.2">
      <c r="B38" s="1" t="s">
        <v>58</v>
      </c>
      <c r="C38" s="1" t="s">
        <v>48</v>
      </c>
      <c r="D38" s="1" t="s">
        <v>59</v>
      </c>
      <c r="E38" s="25">
        <f>yrTOday/yrTOmo</f>
        <v>30.436666666666667</v>
      </c>
    </row>
    <row r="39" spans="2:5" x14ac:dyDescent="0.2">
      <c r="B39" s="1" t="s">
        <v>58</v>
      </c>
      <c r="C39" s="1" t="s">
        <v>3</v>
      </c>
      <c r="D39" s="1" t="s">
        <v>60</v>
      </c>
      <c r="E39" s="32">
        <f>1/yrTOmo</f>
        <v>8.3333333333333329E-2</v>
      </c>
    </row>
    <row r="40" spans="2:5" x14ac:dyDescent="0.2">
      <c r="B40" s="1" t="s">
        <v>54</v>
      </c>
      <c r="C40" s="1" t="s">
        <v>48</v>
      </c>
      <c r="D40" s="1" t="s">
        <v>61</v>
      </c>
      <c r="E40" s="56">
        <v>1.1574E-5</v>
      </c>
    </row>
    <row r="41" spans="2:5" x14ac:dyDescent="0.2">
      <c r="B41" s="1" t="s">
        <v>54</v>
      </c>
      <c r="C41" s="1" t="s">
        <v>52</v>
      </c>
      <c r="D41" s="1" t="s">
        <v>62</v>
      </c>
      <c r="E41" s="31">
        <f>1/E35</f>
        <v>2.7777777777777778E-4</v>
      </c>
    </row>
    <row r="42" spans="2:5" x14ac:dyDescent="0.2">
      <c r="B42" s="1" t="s">
        <v>54</v>
      </c>
      <c r="C42" s="1" t="s">
        <v>3</v>
      </c>
      <c r="D42" s="1" t="s">
        <v>63</v>
      </c>
      <c r="E42" s="34">
        <f>1/E46</f>
        <v>3.1709791983764586E-8</v>
      </c>
    </row>
    <row r="43" spans="2:5" x14ac:dyDescent="0.2">
      <c r="B43" s="1" t="s">
        <v>3</v>
      </c>
      <c r="C43" s="1" t="s">
        <v>48</v>
      </c>
      <c r="D43" s="1" t="s">
        <v>64</v>
      </c>
      <c r="E43" s="57">
        <v>365.24</v>
      </c>
    </row>
    <row r="44" spans="2:5" x14ac:dyDescent="0.2">
      <c r="B44" s="1" t="s">
        <v>3</v>
      </c>
      <c r="C44" s="1" t="s">
        <v>52</v>
      </c>
      <c r="D44" s="1" t="s">
        <v>65</v>
      </c>
      <c r="E44" s="52">
        <v>8760</v>
      </c>
    </row>
    <row r="45" spans="2:5" x14ac:dyDescent="0.2">
      <c r="B45" s="1" t="s">
        <v>3</v>
      </c>
      <c r="C45" s="1" t="s">
        <v>58</v>
      </c>
      <c r="D45" s="1" t="s">
        <v>66</v>
      </c>
      <c r="E45" s="52">
        <v>12</v>
      </c>
    </row>
    <row r="46" spans="2:5" x14ac:dyDescent="0.2">
      <c r="B46" s="1" t="s">
        <v>3</v>
      </c>
      <c r="C46" s="1" t="s">
        <v>54</v>
      </c>
      <c r="D46" s="1" t="s">
        <v>67</v>
      </c>
      <c r="E46" s="34">
        <f>yrTOhr*hrTOs</f>
        <v>31536000</v>
      </c>
    </row>
    <row r="47" spans="2:5" x14ac:dyDescent="0.2">
      <c r="B47" s="1"/>
      <c r="C47" s="1"/>
      <c r="D47" s="1"/>
      <c r="E47" s="1"/>
    </row>
    <row r="48" spans="2:5" ht="15.75" x14ac:dyDescent="0.25">
      <c r="B48" s="4" t="s">
        <v>68</v>
      </c>
      <c r="C48" s="4"/>
      <c r="D48" s="4"/>
      <c r="E48" s="4"/>
    </row>
    <row r="49" spans="2:5" ht="15" x14ac:dyDescent="0.2">
      <c r="B49" s="1" t="s">
        <v>69</v>
      </c>
      <c r="C49" s="51" t="s">
        <v>342</v>
      </c>
      <c r="D49" s="1" t="s">
        <v>70</v>
      </c>
      <c r="E49" s="52">
        <v>43560</v>
      </c>
    </row>
    <row r="50" spans="2:5" x14ac:dyDescent="0.2">
      <c r="B50" s="1" t="s">
        <v>69</v>
      </c>
      <c r="C50" s="1" t="s">
        <v>4</v>
      </c>
      <c r="D50" s="1" t="s">
        <v>71</v>
      </c>
      <c r="E50" s="52">
        <v>0.40468700000000002</v>
      </c>
    </row>
    <row r="51" spans="2:5" ht="15" x14ac:dyDescent="0.2">
      <c r="B51" s="1" t="s">
        <v>69</v>
      </c>
      <c r="C51" s="51" t="s">
        <v>344</v>
      </c>
      <c r="D51" s="1" t="s">
        <v>72</v>
      </c>
      <c r="E51" s="52">
        <v>4.0468600000000002E-3</v>
      </c>
    </row>
    <row r="52" spans="2:5" ht="15" x14ac:dyDescent="0.2">
      <c r="B52" s="1" t="s">
        <v>69</v>
      </c>
      <c r="C52" s="51" t="s">
        <v>345</v>
      </c>
      <c r="D52" s="1" t="s">
        <v>73</v>
      </c>
      <c r="E52" s="52">
        <v>4046.856421</v>
      </c>
    </row>
    <row r="53" spans="2:5" ht="15" x14ac:dyDescent="0.2">
      <c r="B53" s="1" t="s">
        <v>69</v>
      </c>
      <c r="C53" s="51" t="s">
        <v>346</v>
      </c>
      <c r="D53" s="1" t="s">
        <v>74</v>
      </c>
      <c r="E53" s="52">
        <v>1.5625000000000001E-3</v>
      </c>
    </row>
    <row r="54" spans="2:5" ht="15" x14ac:dyDescent="0.2">
      <c r="B54" s="51" t="s">
        <v>342</v>
      </c>
      <c r="C54" s="51" t="s">
        <v>345</v>
      </c>
      <c r="D54" s="1" t="s">
        <v>75</v>
      </c>
      <c r="E54" s="52">
        <v>9.2899999999999996E-2</v>
      </c>
    </row>
    <row r="55" spans="2:5" ht="15" x14ac:dyDescent="0.2">
      <c r="B55" s="51" t="s">
        <v>342</v>
      </c>
      <c r="C55" s="1" t="s">
        <v>347</v>
      </c>
      <c r="D55" s="1" t="s">
        <v>76</v>
      </c>
      <c r="E55" s="35">
        <f>1/E67</f>
        <v>0.1111111111111111</v>
      </c>
    </row>
    <row r="56" spans="2:5" x14ac:dyDescent="0.2">
      <c r="B56" s="1" t="s">
        <v>4</v>
      </c>
      <c r="C56" s="1" t="s">
        <v>69</v>
      </c>
      <c r="D56" s="1" t="s">
        <v>77</v>
      </c>
      <c r="E56" s="29">
        <f>1/E50</f>
        <v>2.4710455240716898</v>
      </c>
    </row>
    <row r="57" spans="2:5" ht="15" x14ac:dyDescent="0.2">
      <c r="B57" s="1" t="s">
        <v>4</v>
      </c>
      <c r="C57" s="51" t="s">
        <v>344</v>
      </c>
      <c r="D57" s="1" t="s">
        <v>78</v>
      </c>
      <c r="E57" s="57">
        <v>0.01</v>
      </c>
    </row>
    <row r="58" spans="2:5" ht="15" x14ac:dyDescent="0.2">
      <c r="B58" s="51" t="s">
        <v>344</v>
      </c>
      <c r="C58" s="1" t="s">
        <v>69</v>
      </c>
      <c r="D58" s="1" t="s">
        <v>79</v>
      </c>
      <c r="E58" s="26">
        <f>1/acreTOkm2</f>
        <v>247.10516301527602</v>
      </c>
    </row>
    <row r="59" spans="2:5" ht="15" x14ac:dyDescent="0.2">
      <c r="B59" s="51" t="s">
        <v>344</v>
      </c>
      <c r="C59" s="1" t="s">
        <v>4</v>
      </c>
      <c r="D59" s="1" t="s">
        <v>80</v>
      </c>
      <c r="E59" s="26">
        <f>1/haTOkm2</f>
        <v>100</v>
      </c>
    </row>
    <row r="60" spans="2:5" ht="15" x14ac:dyDescent="0.2">
      <c r="B60" s="51" t="s">
        <v>344</v>
      </c>
      <c r="C60" s="51" t="s">
        <v>345</v>
      </c>
      <c r="D60" s="1" t="s">
        <v>81</v>
      </c>
      <c r="E60" s="58">
        <v>1000000</v>
      </c>
    </row>
    <row r="61" spans="2:5" ht="15" x14ac:dyDescent="0.2">
      <c r="B61" s="51" t="s">
        <v>344</v>
      </c>
      <c r="C61" s="51" t="s">
        <v>346</v>
      </c>
      <c r="D61" s="1" t="s">
        <v>82</v>
      </c>
      <c r="E61" s="59">
        <v>0.3861</v>
      </c>
    </row>
    <row r="62" spans="2:5" ht="15" x14ac:dyDescent="0.2">
      <c r="B62" s="51" t="s">
        <v>345</v>
      </c>
      <c r="C62" s="1" t="s">
        <v>69</v>
      </c>
      <c r="D62" s="1" t="s">
        <v>83</v>
      </c>
      <c r="E62" s="31">
        <f>1/E52</f>
        <v>2.4710538155265082E-4</v>
      </c>
    </row>
    <row r="63" spans="2:5" ht="15" x14ac:dyDescent="0.2">
      <c r="B63" s="51" t="s">
        <v>345</v>
      </c>
      <c r="C63" s="51" t="s">
        <v>342</v>
      </c>
      <c r="D63" s="1" t="s">
        <v>84</v>
      </c>
      <c r="E63" s="22">
        <f>1/E54</f>
        <v>10.764262648008613</v>
      </c>
    </row>
    <row r="64" spans="2:5" ht="15" x14ac:dyDescent="0.2">
      <c r="B64" s="51" t="s">
        <v>345</v>
      </c>
      <c r="C64" s="1" t="s">
        <v>4</v>
      </c>
      <c r="D64" s="1" t="s">
        <v>85</v>
      </c>
      <c r="E64" s="52">
        <v>1E-4</v>
      </c>
    </row>
    <row r="65" spans="2:5" ht="15" x14ac:dyDescent="0.2">
      <c r="B65" s="51" t="s">
        <v>345</v>
      </c>
      <c r="C65" s="51" t="s">
        <v>344</v>
      </c>
      <c r="D65" s="1" t="s">
        <v>86</v>
      </c>
      <c r="E65" s="56">
        <v>9.9999999999999995E-7</v>
      </c>
    </row>
    <row r="66" spans="2:5" ht="15" x14ac:dyDescent="0.2">
      <c r="B66" s="51" t="s">
        <v>346</v>
      </c>
      <c r="C66" s="1" t="s">
        <v>69</v>
      </c>
      <c r="D66" s="1" t="s">
        <v>87</v>
      </c>
      <c r="E66" s="36">
        <f>1/E53</f>
        <v>640</v>
      </c>
    </row>
    <row r="67" spans="2:5" ht="15" x14ac:dyDescent="0.2">
      <c r="B67" s="51" t="s">
        <v>347</v>
      </c>
      <c r="C67" s="51" t="s">
        <v>342</v>
      </c>
      <c r="D67" s="1" t="s">
        <v>88</v>
      </c>
      <c r="E67" s="54">
        <v>9</v>
      </c>
    </row>
    <row r="68" spans="2:5" ht="15" x14ac:dyDescent="0.2">
      <c r="B68" s="51" t="s">
        <v>346</v>
      </c>
      <c r="C68" s="51" t="s">
        <v>344</v>
      </c>
      <c r="D68" s="1" t="s">
        <v>89</v>
      </c>
      <c r="E68" s="55">
        <v>2.5899899999999998</v>
      </c>
    </row>
    <row r="69" spans="2:5" x14ac:dyDescent="0.2">
      <c r="B69" s="1"/>
      <c r="C69" s="1"/>
      <c r="D69" s="1"/>
      <c r="E69" s="1"/>
    </row>
    <row r="70" spans="2:5" ht="15.75" x14ac:dyDescent="0.25">
      <c r="B70" s="4" t="s">
        <v>90</v>
      </c>
      <c r="C70" s="4"/>
      <c r="D70" s="4"/>
      <c r="E70" s="4"/>
    </row>
    <row r="71" spans="2:5" x14ac:dyDescent="0.2">
      <c r="B71" s="1" t="s">
        <v>91</v>
      </c>
      <c r="C71" s="1" t="s">
        <v>92</v>
      </c>
      <c r="D71" s="1" t="s">
        <v>93</v>
      </c>
      <c r="E71" s="60">
        <v>325900</v>
      </c>
    </row>
    <row r="72" spans="2:5" ht="15" x14ac:dyDescent="0.2">
      <c r="B72" s="1" t="s">
        <v>91</v>
      </c>
      <c r="C72" s="51" t="s">
        <v>348</v>
      </c>
      <c r="D72" s="1" t="s">
        <v>94</v>
      </c>
      <c r="E72" s="61">
        <v>1233.482</v>
      </c>
    </row>
    <row r="73" spans="2:5" x14ac:dyDescent="0.2">
      <c r="B73" s="1" t="s">
        <v>95</v>
      </c>
      <c r="C73" s="1" t="s">
        <v>92</v>
      </c>
      <c r="D73" s="1" t="s">
        <v>96</v>
      </c>
      <c r="E73" s="52">
        <v>27154.286</v>
      </c>
    </row>
    <row r="74" spans="2:5" x14ac:dyDescent="0.2">
      <c r="B74" s="1" t="s">
        <v>97</v>
      </c>
      <c r="C74" s="1" t="s">
        <v>92</v>
      </c>
      <c r="D74" s="1" t="s">
        <v>98</v>
      </c>
      <c r="E74" s="54">
        <v>42</v>
      </c>
    </row>
    <row r="75" spans="2:5" x14ac:dyDescent="0.2">
      <c r="B75" s="1" t="s">
        <v>97</v>
      </c>
      <c r="C75" s="1" t="s">
        <v>99</v>
      </c>
      <c r="D75" s="1" t="s">
        <v>100</v>
      </c>
      <c r="E75" s="26">
        <f>bblTOgal*galTOL</f>
        <v>158.98680000000002</v>
      </c>
    </row>
    <row r="76" spans="2:5" ht="15" x14ac:dyDescent="0.2">
      <c r="B76" s="51" t="s">
        <v>343</v>
      </c>
      <c r="C76" s="1" t="s">
        <v>92</v>
      </c>
      <c r="D76" s="1" t="s">
        <v>101</v>
      </c>
      <c r="E76" s="52">
        <v>7.4805200000000003</v>
      </c>
    </row>
    <row r="77" spans="2:5" ht="15" x14ac:dyDescent="0.2">
      <c r="B77" s="51" t="s">
        <v>343</v>
      </c>
      <c r="C77" s="1" t="s">
        <v>99</v>
      </c>
      <c r="D77" s="1" t="s">
        <v>102</v>
      </c>
      <c r="E77" s="52">
        <v>28.316870000000002</v>
      </c>
    </row>
    <row r="78" spans="2:5" ht="15" x14ac:dyDescent="0.2">
      <c r="B78" s="51" t="s">
        <v>343</v>
      </c>
      <c r="C78" s="51" t="s">
        <v>348</v>
      </c>
      <c r="D78" s="1" t="s">
        <v>103</v>
      </c>
      <c r="E78" s="52">
        <v>2.8320000000000001E-2</v>
      </c>
    </row>
    <row r="79" spans="2:5" x14ac:dyDescent="0.2">
      <c r="B79" s="1" t="s">
        <v>92</v>
      </c>
      <c r="C79" s="1" t="s">
        <v>91</v>
      </c>
      <c r="D79" s="1" t="s">
        <v>104</v>
      </c>
      <c r="E79" s="34">
        <f>1/E71</f>
        <v>3.068425897514575E-6</v>
      </c>
    </row>
    <row r="80" spans="2:5" x14ac:dyDescent="0.2">
      <c r="B80" s="1" t="s">
        <v>92</v>
      </c>
      <c r="C80" s="1" t="s">
        <v>95</v>
      </c>
      <c r="D80" s="1" t="s">
        <v>105</v>
      </c>
      <c r="E80" s="34">
        <f>1/E73</f>
        <v>3.6826598939114067E-5</v>
      </c>
    </row>
    <row r="81" spans="2:5" x14ac:dyDescent="0.2">
      <c r="B81" s="1" t="s">
        <v>92</v>
      </c>
      <c r="C81" s="1" t="s">
        <v>97</v>
      </c>
      <c r="D81" s="1" t="s">
        <v>106</v>
      </c>
      <c r="E81" s="32">
        <f>1/bblTOgal</f>
        <v>2.3809523809523808E-2</v>
      </c>
    </row>
    <row r="82" spans="2:5" x14ac:dyDescent="0.2">
      <c r="B82" s="1" t="s">
        <v>92</v>
      </c>
      <c r="C82" s="1" t="s">
        <v>99</v>
      </c>
      <c r="D82" s="1" t="s">
        <v>107</v>
      </c>
      <c r="E82" s="52">
        <v>3.7854000000000001</v>
      </c>
    </row>
    <row r="83" spans="2:5" ht="15" x14ac:dyDescent="0.2">
      <c r="B83" s="1" t="s">
        <v>92</v>
      </c>
      <c r="C83" s="51" t="s">
        <v>348</v>
      </c>
      <c r="D83" s="1" t="s">
        <v>108</v>
      </c>
      <c r="E83" s="52">
        <v>3.7850000000000002E-3</v>
      </c>
    </row>
    <row r="84" spans="2:5" ht="15" x14ac:dyDescent="0.2">
      <c r="B84" s="1" t="s">
        <v>99</v>
      </c>
      <c r="C84" s="51" t="s">
        <v>343</v>
      </c>
      <c r="D84" s="1" t="s">
        <v>109</v>
      </c>
      <c r="E84" s="52">
        <v>3.5310000000000001E-2</v>
      </c>
    </row>
    <row r="85" spans="2:5" x14ac:dyDescent="0.2">
      <c r="B85" s="1" t="s">
        <v>99</v>
      </c>
      <c r="C85" s="1" t="s">
        <v>92</v>
      </c>
      <c r="D85" s="1" t="s">
        <v>110</v>
      </c>
      <c r="E85" s="35">
        <f>1/galTOliter</f>
        <v>0.2641728747292228</v>
      </c>
    </row>
    <row r="86" spans="2:5" ht="15" x14ac:dyDescent="0.2">
      <c r="B86" s="1" t="s">
        <v>99</v>
      </c>
      <c r="C86" s="51" t="s">
        <v>348</v>
      </c>
      <c r="D86" s="1" t="s">
        <v>111</v>
      </c>
      <c r="E86" s="52">
        <v>1E-3</v>
      </c>
    </row>
    <row r="87" spans="2:5" ht="15" x14ac:dyDescent="0.2">
      <c r="B87" s="51" t="s">
        <v>348</v>
      </c>
      <c r="C87" s="1" t="s">
        <v>91</v>
      </c>
      <c r="D87" s="1" t="s">
        <v>112</v>
      </c>
      <c r="E87" s="31">
        <f>1/E72</f>
        <v>8.1071308701707845E-4</v>
      </c>
    </row>
    <row r="88" spans="2:5" ht="15" x14ac:dyDescent="0.2">
      <c r="B88" s="51" t="s">
        <v>348</v>
      </c>
      <c r="C88" s="51" t="s">
        <v>343</v>
      </c>
      <c r="D88" s="1" t="s">
        <v>113</v>
      </c>
      <c r="E88" s="22">
        <f>1/E78</f>
        <v>35.310734463276837</v>
      </c>
    </row>
    <row r="89" spans="2:5" ht="15" x14ac:dyDescent="0.2">
      <c r="B89" s="51" t="s">
        <v>348</v>
      </c>
      <c r="C89" s="1" t="s">
        <v>92</v>
      </c>
      <c r="D89" s="1" t="s">
        <v>114</v>
      </c>
      <c r="E89" s="36">
        <f>1/E83</f>
        <v>264.20079260237782</v>
      </c>
    </row>
    <row r="90" spans="2:5" ht="15" x14ac:dyDescent="0.2">
      <c r="B90" s="51" t="s">
        <v>348</v>
      </c>
      <c r="C90" s="1" t="s">
        <v>115</v>
      </c>
      <c r="D90" s="1" t="s">
        <v>116</v>
      </c>
      <c r="E90" s="27">
        <f>1/LTOm3</f>
        <v>1000</v>
      </c>
    </row>
    <row r="91" spans="2:5" ht="15" x14ac:dyDescent="0.2">
      <c r="B91" s="51" t="s">
        <v>350</v>
      </c>
      <c r="C91" s="51" t="s">
        <v>348</v>
      </c>
      <c r="D91" s="1" t="s">
        <v>117</v>
      </c>
      <c r="E91" s="52">
        <v>0.76454999999999995</v>
      </c>
    </row>
    <row r="92" spans="2:5" x14ac:dyDescent="0.2">
      <c r="B92" s="1"/>
      <c r="C92" s="1"/>
      <c r="D92" s="1"/>
      <c r="E92" s="41"/>
    </row>
    <row r="93" spans="2:5" ht="15.75" x14ac:dyDescent="0.25">
      <c r="B93" s="4" t="s">
        <v>118</v>
      </c>
      <c r="C93" s="4"/>
      <c r="D93" s="4"/>
      <c r="E93" s="4"/>
    </row>
    <row r="94" spans="2:5" x14ac:dyDescent="0.2">
      <c r="B94" s="1" t="s">
        <v>28</v>
      </c>
      <c r="C94" s="1" t="s">
        <v>2</v>
      </c>
      <c r="D94" s="1" t="s">
        <v>119</v>
      </c>
      <c r="E94" s="55">
        <v>4.4482200000000001</v>
      </c>
    </row>
    <row r="95" spans="2:5" x14ac:dyDescent="0.2">
      <c r="B95" s="1"/>
      <c r="C95" s="1"/>
      <c r="D95" s="1"/>
      <c r="E95" s="41"/>
    </row>
    <row r="96" spans="2:5" ht="15.75" x14ac:dyDescent="0.25">
      <c r="B96" s="4" t="s">
        <v>120</v>
      </c>
      <c r="C96" s="4"/>
      <c r="D96" s="4"/>
      <c r="E96" s="4"/>
    </row>
    <row r="97" spans="2:5" x14ac:dyDescent="0.2">
      <c r="B97" s="1" t="s">
        <v>121</v>
      </c>
      <c r="C97" s="1" t="s">
        <v>122</v>
      </c>
      <c r="D97" s="1" t="s">
        <v>123</v>
      </c>
      <c r="E97" s="62">
        <v>1.01325</v>
      </c>
    </row>
    <row r="98" spans="2:5" x14ac:dyDescent="0.2">
      <c r="B98" s="1" t="s">
        <v>121</v>
      </c>
      <c r="C98" s="1" t="s">
        <v>124</v>
      </c>
      <c r="D98" s="1" t="s">
        <v>125</v>
      </c>
      <c r="E98" s="59">
        <v>14.696</v>
      </c>
    </row>
    <row r="99" spans="2:5" x14ac:dyDescent="0.2">
      <c r="B99" s="1" t="s">
        <v>122</v>
      </c>
      <c r="C99" s="1" t="s">
        <v>126</v>
      </c>
      <c r="D99" s="1" t="s">
        <v>127</v>
      </c>
      <c r="E99" s="52">
        <v>100000</v>
      </c>
    </row>
    <row r="100" spans="2:5" x14ac:dyDescent="0.2">
      <c r="B100" s="1" t="s">
        <v>122</v>
      </c>
      <c r="C100" s="1" t="s">
        <v>124</v>
      </c>
      <c r="D100" s="1" t="s">
        <v>128</v>
      </c>
      <c r="E100" s="59">
        <v>14.5038</v>
      </c>
    </row>
    <row r="101" spans="2:5" x14ac:dyDescent="0.2">
      <c r="B101" s="1" t="s">
        <v>124</v>
      </c>
      <c r="C101" s="1" t="s">
        <v>126</v>
      </c>
      <c r="D101" s="1" t="s">
        <v>129</v>
      </c>
      <c r="E101" s="57">
        <v>6894.76</v>
      </c>
    </row>
    <row r="102" spans="2:5" x14ac:dyDescent="0.2">
      <c r="B102" s="1"/>
      <c r="C102" s="1"/>
      <c r="D102" s="1"/>
      <c r="E102" s="1"/>
    </row>
    <row r="103" spans="2:5" ht="15.75" x14ac:dyDescent="0.25">
      <c r="B103" s="4" t="s">
        <v>130</v>
      </c>
      <c r="C103" s="4"/>
      <c r="D103" s="4"/>
      <c r="E103" s="4"/>
    </row>
    <row r="104" spans="2:5" x14ac:dyDescent="0.2">
      <c r="B104" s="1" t="s">
        <v>131</v>
      </c>
      <c r="C104" s="1" t="s">
        <v>132</v>
      </c>
      <c r="D104" s="1" t="s">
        <v>133</v>
      </c>
      <c r="E104" s="61">
        <v>251.99600000000001</v>
      </c>
    </row>
    <row r="105" spans="2:5" x14ac:dyDescent="0.2">
      <c r="B105" s="1" t="s">
        <v>131</v>
      </c>
      <c r="C105" s="1" t="s">
        <v>134</v>
      </c>
      <c r="D105" s="1" t="s">
        <v>135</v>
      </c>
      <c r="E105" s="61">
        <v>1054.18</v>
      </c>
    </row>
    <row r="106" spans="2:5" x14ac:dyDescent="0.2">
      <c r="B106" s="1" t="s">
        <v>131</v>
      </c>
      <c r="C106" s="1" t="s">
        <v>136</v>
      </c>
      <c r="D106" s="1" t="s">
        <v>137</v>
      </c>
      <c r="E106" s="29">
        <f>E105/1000</f>
        <v>1.0541800000000001</v>
      </c>
    </row>
    <row r="107" spans="2:5" x14ac:dyDescent="0.2">
      <c r="B107" s="1" t="s">
        <v>131</v>
      </c>
      <c r="C107" s="1" t="s">
        <v>138</v>
      </c>
      <c r="D107" s="1" t="s">
        <v>139</v>
      </c>
      <c r="E107" s="52">
        <v>2.92875E-4</v>
      </c>
    </row>
    <row r="108" spans="2:5" x14ac:dyDescent="0.2">
      <c r="B108" s="1" t="s">
        <v>131</v>
      </c>
      <c r="C108" s="1" t="s">
        <v>140</v>
      </c>
      <c r="D108" s="1" t="s">
        <v>141</v>
      </c>
      <c r="E108" s="33">
        <f>E105/1000000</f>
        <v>1.05418E-3</v>
      </c>
    </row>
    <row r="109" spans="2:5" x14ac:dyDescent="0.2">
      <c r="B109" s="1" t="s">
        <v>131</v>
      </c>
      <c r="C109" s="1" t="s">
        <v>142</v>
      </c>
      <c r="D109" s="1" t="s">
        <v>143</v>
      </c>
      <c r="E109" s="28">
        <f>E107*1000</f>
        <v>0.292875</v>
      </c>
    </row>
    <row r="110" spans="2:5" x14ac:dyDescent="0.2">
      <c r="B110" s="1" t="s">
        <v>132</v>
      </c>
      <c r="C110" s="1" t="s">
        <v>131</v>
      </c>
      <c r="D110" s="1" t="s">
        <v>144</v>
      </c>
      <c r="E110" s="33">
        <f>1/E104</f>
        <v>3.9683169574120224E-3</v>
      </c>
    </row>
    <row r="111" spans="2:5" x14ac:dyDescent="0.2">
      <c r="B111" s="1" t="s">
        <v>132</v>
      </c>
      <c r="C111" s="1" t="s">
        <v>134</v>
      </c>
      <c r="D111" s="1" t="s">
        <v>145</v>
      </c>
      <c r="E111" s="52">
        <v>4.1840000000000002</v>
      </c>
    </row>
    <row r="112" spans="2:5" x14ac:dyDescent="0.2">
      <c r="B112" s="1" t="s">
        <v>146</v>
      </c>
      <c r="C112" s="1" t="s">
        <v>147</v>
      </c>
      <c r="D112" s="1" t="s">
        <v>148</v>
      </c>
      <c r="E112" s="36">
        <f>1/E148</f>
        <v>277.82330993134985</v>
      </c>
    </row>
    <row r="113" spans="2:5" x14ac:dyDescent="0.2">
      <c r="B113" s="1" t="s">
        <v>149</v>
      </c>
      <c r="C113" s="1" t="s">
        <v>140</v>
      </c>
      <c r="D113" s="1" t="s">
        <v>150</v>
      </c>
      <c r="E113" s="36" t="e">
        <f>galTOL*gasolineHHV</f>
        <v>#NAME?</v>
      </c>
    </row>
    <row r="114" spans="2:5" x14ac:dyDescent="0.2">
      <c r="B114" s="1" t="s">
        <v>151</v>
      </c>
      <c r="C114" s="1" t="s">
        <v>152</v>
      </c>
      <c r="D114" s="1" t="s">
        <v>153</v>
      </c>
      <c r="E114" s="28">
        <f>1/E137</f>
        <v>0.2778233099313499</v>
      </c>
    </row>
    <row r="115" spans="2:5" x14ac:dyDescent="0.2">
      <c r="B115" s="1" t="s">
        <v>151</v>
      </c>
      <c r="C115" s="1" t="s">
        <v>154</v>
      </c>
      <c r="D115" s="1" t="s">
        <v>155</v>
      </c>
      <c r="E115" s="28">
        <f>kJTOBtu</f>
        <v>0.94860460262953183</v>
      </c>
    </row>
    <row r="116" spans="2:5" x14ac:dyDescent="0.2">
      <c r="B116" s="1" t="s">
        <v>151</v>
      </c>
      <c r="C116" s="1" t="s">
        <v>156</v>
      </c>
      <c r="D116" s="1" t="s">
        <v>157</v>
      </c>
      <c r="E116" s="28">
        <f>GJTOmmBtu*mmBtuTOtherm</f>
        <v>9.4860460262953179</v>
      </c>
    </row>
    <row r="117" spans="2:5" x14ac:dyDescent="0.2">
      <c r="B117" s="1" t="s">
        <v>134</v>
      </c>
      <c r="C117" s="1" t="s">
        <v>131</v>
      </c>
      <c r="D117" s="1" t="s">
        <v>158</v>
      </c>
      <c r="E117" s="31">
        <f>1/E105</f>
        <v>9.4860460262953192E-4</v>
      </c>
    </row>
    <row r="118" spans="2:5" x14ac:dyDescent="0.2">
      <c r="B118" s="1" t="s">
        <v>134</v>
      </c>
      <c r="C118" s="1" t="s">
        <v>132</v>
      </c>
      <c r="D118" s="1" t="s">
        <v>159</v>
      </c>
      <c r="E118" s="28">
        <f>1/E111</f>
        <v>0.23900573613766729</v>
      </c>
    </row>
    <row r="119" spans="2:5" x14ac:dyDescent="0.2">
      <c r="B119" s="1" t="s">
        <v>134</v>
      </c>
      <c r="C119" s="1" t="s">
        <v>142</v>
      </c>
      <c r="D119" s="1" t="s">
        <v>160</v>
      </c>
      <c r="E119" s="31">
        <f>1/E151</f>
        <v>2.7782330993134986E-4</v>
      </c>
    </row>
    <row r="120" spans="2:5" x14ac:dyDescent="0.2">
      <c r="B120" s="1" t="s">
        <v>161</v>
      </c>
      <c r="C120" s="1" t="s">
        <v>140</v>
      </c>
      <c r="D120" s="1" t="s">
        <v>162</v>
      </c>
      <c r="E120" s="33">
        <f>E111/1000</f>
        <v>4.1840000000000002E-3</v>
      </c>
    </row>
    <row r="121" spans="2:5" x14ac:dyDescent="0.2">
      <c r="B121" s="1" t="s">
        <v>136</v>
      </c>
      <c r="C121" s="1" t="s">
        <v>131</v>
      </c>
      <c r="D121" s="1" t="s">
        <v>163</v>
      </c>
      <c r="E121" s="28">
        <f>1/E106</f>
        <v>0.94860460262953183</v>
      </c>
    </row>
    <row r="122" spans="2:5" x14ac:dyDescent="0.2">
      <c r="B122" s="1" t="s">
        <v>138</v>
      </c>
      <c r="C122" s="1" t="s">
        <v>131</v>
      </c>
      <c r="D122" s="1" t="s">
        <v>164</v>
      </c>
      <c r="E122" s="37">
        <f>1/E107</f>
        <v>3414.4259496372174</v>
      </c>
    </row>
    <row r="123" spans="2:5" x14ac:dyDescent="0.2">
      <c r="B123" s="1" t="s">
        <v>138</v>
      </c>
      <c r="C123" s="1" t="s">
        <v>140</v>
      </c>
      <c r="D123" s="1" t="s">
        <v>165</v>
      </c>
      <c r="E123" s="29">
        <f>E151/1000</f>
        <v>3.5994099999999998</v>
      </c>
    </row>
    <row r="124" spans="2:5" x14ac:dyDescent="0.2">
      <c r="B124" s="1" t="s">
        <v>140</v>
      </c>
      <c r="C124" s="1" t="s">
        <v>131</v>
      </c>
      <c r="D124" s="1" t="s">
        <v>166</v>
      </c>
      <c r="E124" s="36">
        <f>1000000/E105</f>
        <v>948.60460262953188</v>
      </c>
    </row>
    <row r="125" spans="2:5" x14ac:dyDescent="0.2">
      <c r="B125" s="1" t="s">
        <v>140</v>
      </c>
      <c r="C125" s="1" t="s">
        <v>138</v>
      </c>
      <c r="D125" s="1" t="s">
        <v>167</v>
      </c>
      <c r="E125" s="28">
        <f>1/E123</f>
        <v>0.2778233099313499</v>
      </c>
    </row>
    <row r="126" spans="2:5" x14ac:dyDescent="0.2">
      <c r="B126" s="1" t="s">
        <v>140</v>
      </c>
      <c r="C126" s="1" t="s">
        <v>161</v>
      </c>
      <c r="D126" s="1" t="s">
        <v>168</v>
      </c>
      <c r="E126" s="36">
        <f>1/E120</f>
        <v>239.0057361376673</v>
      </c>
    </row>
    <row r="127" spans="2:5" x14ac:dyDescent="0.2">
      <c r="B127" s="1" t="s">
        <v>140</v>
      </c>
      <c r="C127" s="1" t="s">
        <v>152</v>
      </c>
      <c r="D127" s="1" t="s">
        <v>169</v>
      </c>
      <c r="E127" s="31">
        <f>MJTOkWh/1000</f>
        <v>2.7782330993134991E-4</v>
      </c>
    </row>
    <row r="128" spans="2:5" x14ac:dyDescent="0.2">
      <c r="B128" s="1" t="s">
        <v>140</v>
      </c>
      <c r="C128" s="1" t="s">
        <v>156</v>
      </c>
      <c r="D128" s="1" t="s">
        <v>170</v>
      </c>
      <c r="E128" s="38">
        <f>GJTOtherm/1000</f>
        <v>9.4860460262953181E-3</v>
      </c>
    </row>
    <row r="129" spans="2:5" x14ac:dyDescent="0.2">
      <c r="B129" s="1" t="s">
        <v>154</v>
      </c>
      <c r="C129" s="1" t="s">
        <v>140</v>
      </c>
      <c r="D129" s="1" t="s">
        <v>171</v>
      </c>
      <c r="E129" s="27">
        <f>BtuTOJ</f>
        <v>1054.18</v>
      </c>
    </row>
    <row r="130" spans="2:5" x14ac:dyDescent="0.2">
      <c r="B130" s="1" t="s">
        <v>154</v>
      </c>
      <c r="C130" s="1" t="s">
        <v>152</v>
      </c>
      <c r="D130" s="1" t="s">
        <v>172</v>
      </c>
      <c r="E130" s="28">
        <f>E107*1000</f>
        <v>0.292875</v>
      </c>
    </row>
    <row r="131" spans="2:5" x14ac:dyDescent="0.2">
      <c r="B131" s="1" t="s">
        <v>154</v>
      </c>
      <c r="C131" s="1" t="s">
        <v>156</v>
      </c>
      <c r="D131" s="1" t="s">
        <v>173</v>
      </c>
      <c r="E131" s="57">
        <v>10</v>
      </c>
    </row>
    <row r="132" spans="2:5" x14ac:dyDescent="0.2">
      <c r="B132" s="1" t="s">
        <v>154</v>
      </c>
      <c r="C132" s="1" t="s">
        <v>174</v>
      </c>
      <c r="D132" s="1" t="s">
        <v>175</v>
      </c>
      <c r="E132" s="38">
        <f>mmBtuTOMJ/1000000</f>
        <v>1.05418E-3</v>
      </c>
    </row>
    <row r="133" spans="2:5" x14ac:dyDescent="0.2">
      <c r="B133" s="1" t="s">
        <v>176</v>
      </c>
      <c r="C133" s="1" t="s">
        <v>177</v>
      </c>
      <c r="D133" s="1" t="s">
        <v>178</v>
      </c>
      <c r="E133" s="54">
        <v>11630</v>
      </c>
    </row>
    <row r="134" spans="2:5" x14ac:dyDescent="0.2">
      <c r="B134" s="1" t="s">
        <v>176</v>
      </c>
      <c r="C134" s="1" t="s">
        <v>154</v>
      </c>
      <c r="D134" s="1" t="s">
        <v>179</v>
      </c>
      <c r="E134" s="60">
        <v>39680000</v>
      </c>
    </row>
    <row r="135" spans="2:5" x14ac:dyDescent="0.2">
      <c r="B135" s="1" t="s">
        <v>176</v>
      </c>
      <c r="C135" s="1" t="s">
        <v>174</v>
      </c>
      <c r="D135" s="1" t="s">
        <v>180</v>
      </c>
      <c r="E135" s="54">
        <v>41868</v>
      </c>
    </row>
    <row r="136" spans="2:5" x14ac:dyDescent="0.2">
      <c r="B136" s="1" t="s">
        <v>286</v>
      </c>
      <c r="C136" s="1" t="s">
        <v>152</v>
      </c>
      <c r="D136" s="1" t="s">
        <v>287</v>
      </c>
      <c r="E136" s="27">
        <f>yrTOhr</f>
        <v>8760</v>
      </c>
    </row>
    <row r="137" spans="2:5" x14ac:dyDescent="0.2">
      <c r="B137" s="1" t="s">
        <v>152</v>
      </c>
      <c r="C137" s="1" t="s">
        <v>151</v>
      </c>
      <c r="D137" s="1" t="s">
        <v>181</v>
      </c>
      <c r="E137" s="29">
        <f>E123</f>
        <v>3.5994099999999998</v>
      </c>
    </row>
    <row r="138" spans="2:5" x14ac:dyDescent="0.2">
      <c r="B138" s="1" t="s">
        <v>152</v>
      </c>
      <c r="C138" s="1" t="s">
        <v>154</v>
      </c>
      <c r="D138" s="1" t="s">
        <v>182</v>
      </c>
      <c r="E138" s="29">
        <f>1/E130</f>
        <v>3.4144259496372174</v>
      </c>
    </row>
    <row r="139" spans="2:5" x14ac:dyDescent="0.2">
      <c r="B139" s="1" t="s">
        <v>152</v>
      </c>
      <c r="C139" s="1" t="s">
        <v>286</v>
      </c>
      <c r="D139" s="1" t="s">
        <v>288</v>
      </c>
      <c r="E139" s="39">
        <f>hrTOyr</f>
        <v>1.1415525114155251E-4</v>
      </c>
    </row>
    <row r="140" spans="2:5" x14ac:dyDescent="0.2">
      <c r="B140" s="1" t="s">
        <v>152</v>
      </c>
      <c r="C140" s="1" t="s">
        <v>174</v>
      </c>
      <c r="D140" s="1" t="s">
        <v>183</v>
      </c>
      <c r="E140" s="33">
        <f>MWhTOGJ/1000</f>
        <v>3.5994099999999999E-3</v>
      </c>
    </row>
    <row r="141" spans="2:5" x14ac:dyDescent="0.2">
      <c r="B141" s="1" t="s">
        <v>184</v>
      </c>
      <c r="C141" s="1" t="s">
        <v>146</v>
      </c>
      <c r="D141" s="1" t="s">
        <v>185</v>
      </c>
      <c r="E141" s="29">
        <f>quadTOTWh*TWhTOEJ</f>
        <v>1.0541772037499999</v>
      </c>
    </row>
    <row r="142" spans="2:5" x14ac:dyDescent="0.2">
      <c r="B142" s="1" t="s">
        <v>184</v>
      </c>
      <c r="C142" s="1" t="s">
        <v>147</v>
      </c>
      <c r="D142" s="1" t="s">
        <v>186</v>
      </c>
      <c r="E142" s="26">
        <f>1/E149</f>
        <v>292.875</v>
      </c>
    </row>
    <row r="143" spans="2:5" x14ac:dyDescent="0.2">
      <c r="B143" s="1" t="s">
        <v>156</v>
      </c>
      <c r="C143" s="1" t="s">
        <v>131</v>
      </c>
      <c r="D143" s="1" t="s">
        <v>187</v>
      </c>
      <c r="E143" s="54">
        <v>100000</v>
      </c>
    </row>
    <row r="144" spans="2:5" x14ac:dyDescent="0.2">
      <c r="B144" s="1" t="s">
        <v>156</v>
      </c>
      <c r="C144" s="1" t="s">
        <v>151</v>
      </c>
      <c r="D144" s="1" t="s">
        <v>188</v>
      </c>
      <c r="E144" s="38">
        <f>1/GJTOtherm</f>
        <v>0.10541800000000003</v>
      </c>
    </row>
    <row r="145" spans="2:5" x14ac:dyDescent="0.2">
      <c r="B145" s="1" t="s">
        <v>156</v>
      </c>
      <c r="C145" s="1" t="s">
        <v>138</v>
      </c>
      <c r="D145" s="1" t="s">
        <v>189</v>
      </c>
      <c r="E145" s="25">
        <f>thermTOBtu*BtuTOkWh</f>
        <v>29.287500000000001</v>
      </c>
    </row>
    <row r="146" spans="2:5" x14ac:dyDescent="0.2">
      <c r="B146" s="1" t="s">
        <v>156</v>
      </c>
      <c r="C146" s="1" t="s">
        <v>140</v>
      </c>
      <c r="D146" s="1" t="s">
        <v>190</v>
      </c>
      <c r="E146" s="26">
        <f>1/MJTOtherm</f>
        <v>105.41800000000002</v>
      </c>
    </row>
    <row r="147" spans="2:5" x14ac:dyDescent="0.2">
      <c r="B147" s="1" t="s">
        <v>156</v>
      </c>
      <c r="C147" s="1" t="s">
        <v>174</v>
      </c>
      <c r="D147" s="1" t="s">
        <v>191</v>
      </c>
      <c r="E147" s="24">
        <f>thermTOMJ/1000000</f>
        <v>1.0541800000000003E-4</v>
      </c>
    </row>
    <row r="148" spans="2:5" x14ac:dyDescent="0.2">
      <c r="B148" s="1" t="s">
        <v>147</v>
      </c>
      <c r="C148" s="1" t="s">
        <v>146</v>
      </c>
      <c r="D148" s="1" t="s">
        <v>192</v>
      </c>
      <c r="E148" s="33">
        <f>WhTOJ/1000000</f>
        <v>3.5994099999999999E-3</v>
      </c>
    </row>
    <row r="149" spans="2:5" x14ac:dyDescent="0.2">
      <c r="B149" s="1" t="s">
        <v>147</v>
      </c>
      <c r="C149" s="1" t="s">
        <v>184</v>
      </c>
      <c r="D149" s="1" t="s">
        <v>193</v>
      </c>
      <c r="E149" s="33">
        <f>E138/1000</f>
        <v>3.4144259496372174E-3</v>
      </c>
    </row>
    <row r="150" spans="2:5" x14ac:dyDescent="0.2">
      <c r="B150" s="1" t="s">
        <v>142</v>
      </c>
      <c r="C150" s="1" t="s">
        <v>131</v>
      </c>
      <c r="D150" s="1" t="s">
        <v>194</v>
      </c>
      <c r="E150" s="29">
        <f>1/E109</f>
        <v>3.4144259496372174</v>
      </c>
    </row>
    <row r="151" spans="2:5" x14ac:dyDescent="0.2">
      <c r="B151" s="1" t="s">
        <v>142</v>
      </c>
      <c r="C151" s="1" t="s">
        <v>134</v>
      </c>
      <c r="D151" s="1" t="s">
        <v>195</v>
      </c>
      <c r="E151" s="52">
        <v>3599.41</v>
      </c>
    </row>
    <row r="152" spans="2:5" x14ac:dyDescent="0.2">
      <c r="B152" s="1"/>
      <c r="C152" s="1"/>
      <c r="D152" s="1"/>
      <c r="E152" s="1"/>
    </row>
    <row r="153" spans="2:5" ht="15.75" x14ac:dyDescent="0.25">
      <c r="B153" s="4" t="s">
        <v>196</v>
      </c>
      <c r="C153" s="4"/>
      <c r="D153" s="4"/>
      <c r="E153" s="4"/>
    </row>
    <row r="154" spans="2:5" x14ac:dyDescent="0.2">
      <c r="B154" s="1" t="s">
        <v>197</v>
      </c>
      <c r="C154" s="1" t="s">
        <v>198</v>
      </c>
      <c r="D154" s="1" t="s">
        <v>199</v>
      </c>
      <c r="E154" s="28">
        <f>1000/E35</f>
        <v>0.27777777777777779</v>
      </c>
    </row>
    <row r="155" spans="2:5" x14ac:dyDescent="0.2">
      <c r="B155" s="1" t="s">
        <v>200</v>
      </c>
      <c r="C155" s="1" t="s">
        <v>201</v>
      </c>
      <c r="D155" s="1" t="s">
        <v>202</v>
      </c>
      <c r="E155" s="54">
        <v>1000000</v>
      </c>
    </row>
    <row r="156" spans="2:5" x14ac:dyDescent="0.2">
      <c r="B156" s="1" t="s">
        <v>200</v>
      </c>
      <c r="C156" s="1" t="s">
        <v>203</v>
      </c>
      <c r="D156" s="1" t="s">
        <v>204</v>
      </c>
      <c r="E156" s="30">
        <f>1/E163</f>
        <v>2.9910371318822026E-2</v>
      </c>
    </row>
    <row r="157" spans="2:5" x14ac:dyDescent="0.2">
      <c r="B157" s="1" t="s">
        <v>200</v>
      </c>
      <c r="C157" s="1" t="s">
        <v>205</v>
      </c>
      <c r="D157" s="1" t="s">
        <v>206</v>
      </c>
      <c r="E157" s="23">
        <f>1/E164</f>
        <v>8.76</v>
      </c>
    </row>
    <row r="158" spans="2:5" x14ac:dyDescent="0.2">
      <c r="B158" s="1" t="s">
        <v>207</v>
      </c>
      <c r="C158" s="1" t="s">
        <v>201</v>
      </c>
      <c r="D158" s="1" t="s">
        <v>208</v>
      </c>
      <c r="E158" s="52">
        <v>0.746</v>
      </c>
    </row>
    <row r="159" spans="2:5" x14ac:dyDescent="0.2">
      <c r="B159" s="1" t="s">
        <v>201</v>
      </c>
      <c r="C159" s="1" t="s">
        <v>207</v>
      </c>
      <c r="D159" s="1" t="s">
        <v>209</v>
      </c>
      <c r="E159" s="29">
        <f>1/E158</f>
        <v>1.3404825737265416</v>
      </c>
    </row>
    <row r="160" spans="2:5" x14ac:dyDescent="0.2">
      <c r="B160" s="1" t="s">
        <v>210</v>
      </c>
      <c r="C160" s="1" t="s">
        <v>201</v>
      </c>
      <c r="D160" s="1" t="s">
        <v>211</v>
      </c>
      <c r="E160" s="35">
        <f>GJ.hrTOMW</f>
        <v>0.27777777777777779</v>
      </c>
    </row>
    <row r="161" spans="2:5" x14ac:dyDescent="0.2">
      <c r="B161" s="1" t="s">
        <v>198</v>
      </c>
      <c r="C161" s="1" t="s">
        <v>197</v>
      </c>
      <c r="D161" s="1" t="s">
        <v>212</v>
      </c>
      <c r="E161" s="29">
        <f>1/E154</f>
        <v>3.5999999999999996</v>
      </c>
    </row>
    <row r="162" spans="2:5" x14ac:dyDescent="0.2">
      <c r="B162" s="1" t="s">
        <v>198</v>
      </c>
      <c r="C162" s="1" t="s">
        <v>201</v>
      </c>
      <c r="D162" s="1" t="s">
        <v>213</v>
      </c>
      <c r="E162" s="54">
        <v>1000</v>
      </c>
    </row>
    <row r="163" spans="2:5" x14ac:dyDescent="0.2">
      <c r="B163" s="1" t="s">
        <v>203</v>
      </c>
      <c r="C163" s="1" t="s">
        <v>200</v>
      </c>
      <c r="D163" s="1" t="s">
        <v>214</v>
      </c>
      <c r="E163" s="25">
        <f>quadTOTWh*hrTOyr*1000</f>
        <v>33.43321917808219</v>
      </c>
    </row>
    <row r="164" spans="2:5" x14ac:dyDescent="0.2">
      <c r="B164" s="1" t="s">
        <v>205</v>
      </c>
      <c r="C164" s="1" t="s">
        <v>200</v>
      </c>
      <c r="D164" s="1" t="s">
        <v>215</v>
      </c>
      <c r="E164" s="35">
        <f>1000*hrTOyr</f>
        <v>0.11415525114155251</v>
      </c>
    </row>
    <row r="165" spans="2:5" x14ac:dyDescent="0.2">
      <c r="B165" s="1"/>
      <c r="C165" s="1"/>
      <c r="D165" s="1"/>
      <c r="E165" s="1"/>
    </row>
    <row r="166" spans="2:5" ht="15.75" x14ac:dyDescent="0.25">
      <c r="B166" s="4" t="s">
        <v>216</v>
      </c>
      <c r="C166" s="4"/>
      <c r="D166" s="4"/>
      <c r="E166" s="4"/>
    </row>
    <row r="167" spans="2:5" x14ac:dyDescent="0.2">
      <c r="B167" s="1" t="s">
        <v>217</v>
      </c>
      <c r="C167" s="1" t="s">
        <v>218</v>
      </c>
      <c r="D167" s="1" t="s">
        <v>219</v>
      </c>
      <c r="E167" s="52">
        <v>6.3089999999999993E-2</v>
      </c>
    </row>
    <row r="168" spans="2:5" x14ac:dyDescent="0.2">
      <c r="B168" s="1" t="s">
        <v>220</v>
      </c>
      <c r="C168" s="1" t="s">
        <v>217</v>
      </c>
      <c r="D168" s="1" t="s">
        <v>221</v>
      </c>
      <c r="E168" s="22">
        <f>1/E167</f>
        <v>15.85037248375337</v>
      </c>
    </row>
    <row r="169" spans="2:5" ht="15" x14ac:dyDescent="0.2">
      <c r="B169" s="70" t="s">
        <v>340</v>
      </c>
      <c r="C169" s="1" t="s">
        <v>217</v>
      </c>
      <c r="D169" s="1" t="s">
        <v>222</v>
      </c>
      <c r="E169" s="35">
        <f>L.sTOgpm*40:40/LTOm3</f>
        <v>0.1834522111269615</v>
      </c>
    </row>
    <row r="170" spans="2:5" x14ac:dyDescent="0.2">
      <c r="B170" s="1"/>
      <c r="C170" s="1"/>
      <c r="D170" s="1"/>
      <c r="E170" s="1"/>
    </row>
    <row r="171" spans="2:5" ht="15.75" x14ac:dyDescent="0.25">
      <c r="B171" s="4" t="s">
        <v>223</v>
      </c>
      <c r="C171" s="4"/>
      <c r="D171" s="4"/>
      <c r="E171" s="4"/>
    </row>
    <row r="172" spans="2:5" x14ac:dyDescent="0.2">
      <c r="B172" s="1" t="s">
        <v>224</v>
      </c>
      <c r="C172" s="1" t="s">
        <v>225</v>
      </c>
      <c r="D172" s="1" t="s">
        <v>226</v>
      </c>
      <c r="E172" s="33">
        <f>1/(E158*1000)</f>
        <v>1.3404825737265416E-3</v>
      </c>
    </row>
    <row r="173" spans="2:5" x14ac:dyDescent="0.2">
      <c r="B173" s="1" t="s">
        <v>227</v>
      </c>
      <c r="C173" s="1" t="s">
        <v>225</v>
      </c>
      <c r="D173" s="1" t="s">
        <v>228</v>
      </c>
      <c r="E173" s="31">
        <f>1/E176</f>
        <v>9.4860460262953192E-4</v>
      </c>
    </row>
    <row r="174" spans="2:5" x14ac:dyDescent="0.2">
      <c r="B174" s="1" t="s">
        <v>229</v>
      </c>
      <c r="C174" s="1" t="s">
        <v>225</v>
      </c>
      <c r="D174" s="1" t="s">
        <v>230</v>
      </c>
      <c r="E174" s="28">
        <f>1/E177</f>
        <v>0.94860460262953183</v>
      </c>
    </row>
    <row r="175" spans="2:5" x14ac:dyDescent="0.2">
      <c r="B175" s="1" t="s">
        <v>225</v>
      </c>
      <c r="C175" s="1" t="s">
        <v>224</v>
      </c>
      <c r="D175" s="1" t="s">
        <v>231</v>
      </c>
      <c r="E175" s="36">
        <f>1/E172</f>
        <v>746</v>
      </c>
    </row>
    <row r="176" spans="2:5" x14ac:dyDescent="0.2">
      <c r="B176" s="1" t="s">
        <v>225</v>
      </c>
      <c r="C176" s="1" t="s">
        <v>227</v>
      </c>
      <c r="D176" s="1" t="s">
        <v>232</v>
      </c>
      <c r="E176" s="37">
        <f>E105</f>
        <v>1054.18</v>
      </c>
    </row>
    <row r="177" spans="2:5" x14ac:dyDescent="0.2">
      <c r="B177" s="1" t="s">
        <v>225</v>
      </c>
      <c r="C177" s="1" t="s">
        <v>229</v>
      </c>
      <c r="D177" s="1" t="s">
        <v>233</v>
      </c>
      <c r="E177" s="29">
        <f>E106</f>
        <v>1.0541800000000001</v>
      </c>
    </row>
    <row r="178" spans="2:5" x14ac:dyDescent="0.2">
      <c r="B178" s="1"/>
      <c r="C178" s="1"/>
      <c r="D178" s="1"/>
      <c r="E178" s="1"/>
    </row>
    <row r="179" spans="2:5" ht="15.75" x14ac:dyDescent="0.25">
      <c r="B179" s="4" t="s">
        <v>234</v>
      </c>
      <c r="C179" s="4"/>
      <c r="D179" s="4"/>
      <c r="E179" s="4"/>
    </row>
    <row r="180" spans="2:5" x14ac:dyDescent="0.2">
      <c r="B180" s="1" t="s">
        <v>235</v>
      </c>
      <c r="C180" s="1" t="s">
        <v>236</v>
      </c>
      <c r="D180" s="1" t="s">
        <v>237</v>
      </c>
      <c r="E180" s="29">
        <f>E17*E159</f>
        <v>2.9552084958698002</v>
      </c>
    </row>
    <row r="181" spans="2:5" x14ac:dyDescent="0.2">
      <c r="B181" s="1" t="s">
        <v>238</v>
      </c>
      <c r="C181" s="1" t="s">
        <v>236</v>
      </c>
      <c r="D181" s="1" t="s">
        <v>239</v>
      </c>
      <c r="E181" s="29">
        <f>E17</f>
        <v>2.204585537918871</v>
      </c>
    </row>
    <row r="182" spans="2:5" x14ac:dyDescent="0.2">
      <c r="B182" s="1" t="s">
        <v>240</v>
      </c>
      <c r="C182" s="1" t="s">
        <v>236</v>
      </c>
      <c r="D182" s="1" t="s">
        <v>241</v>
      </c>
      <c r="E182" s="29">
        <f>1/E188</f>
        <v>7.9352072310405646</v>
      </c>
    </row>
    <row r="183" spans="2:5" x14ac:dyDescent="0.2">
      <c r="B183" s="1" t="s">
        <v>242</v>
      </c>
      <c r="C183" s="1" t="s">
        <v>243</v>
      </c>
      <c r="D183" s="1" t="s">
        <v>244</v>
      </c>
      <c r="E183" s="31">
        <f>E20</f>
        <v>4.5360000000000002E-4</v>
      </c>
    </row>
    <row r="184" spans="2:5" x14ac:dyDescent="0.2">
      <c r="B184" s="1" t="s">
        <v>242</v>
      </c>
      <c r="C184" s="1" t="s">
        <v>245</v>
      </c>
      <c r="D184" s="1" t="s">
        <v>246</v>
      </c>
      <c r="E184" s="36">
        <f>1/E190</f>
        <v>430.28704775275571</v>
      </c>
    </row>
    <row r="185" spans="2:5" x14ac:dyDescent="0.2">
      <c r="B185" s="1" t="s">
        <v>242</v>
      </c>
      <c r="C185" s="1" t="s">
        <v>247</v>
      </c>
      <c r="D185" s="1" t="s">
        <v>248</v>
      </c>
      <c r="E185" s="28">
        <f>1/E191</f>
        <v>0.45360000000000006</v>
      </c>
    </row>
    <row r="186" spans="2:5" x14ac:dyDescent="0.2">
      <c r="B186" s="1" t="s">
        <v>236</v>
      </c>
      <c r="C186" s="1" t="s">
        <v>235</v>
      </c>
      <c r="D186" s="1" t="s">
        <v>249</v>
      </c>
      <c r="E186" s="28">
        <f>1/E180</f>
        <v>0.33838560000000006</v>
      </c>
    </row>
    <row r="187" spans="2:5" x14ac:dyDescent="0.2">
      <c r="B187" s="1" t="s">
        <v>236</v>
      </c>
      <c r="C187" s="1" t="s">
        <v>238</v>
      </c>
      <c r="D187" s="1" t="s">
        <v>250</v>
      </c>
      <c r="E187" s="24">
        <f>1/E181</f>
        <v>0.45360000000000006</v>
      </c>
    </row>
    <row r="188" spans="2:5" x14ac:dyDescent="0.2">
      <c r="B188" s="1" t="s">
        <v>236</v>
      </c>
      <c r="C188" s="1" t="s">
        <v>240</v>
      </c>
      <c r="D188" s="1" t="s">
        <v>251</v>
      </c>
      <c r="E188" s="28">
        <f>E19/E137</f>
        <v>0.12602065338486029</v>
      </c>
    </row>
    <row r="189" spans="2:5" x14ac:dyDescent="0.2">
      <c r="B189" s="1" t="s">
        <v>236</v>
      </c>
      <c r="C189" s="1" t="s">
        <v>252</v>
      </c>
      <c r="D189" s="1" t="s">
        <v>253</v>
      </c>
      <c r="E189" s="24">
        <f>1/E192</f>
        <v>0.5</v>
      </c>
    </row>
    <row r="190" spans="2:5" x14ac:dyDescent="0.2">
      <c r="B190" s="1" t="s">
        <v>245</v>
      </c>
      <c r="C190" s="1" t="s">
        <v>242</v>
      </c>
      <c r="D190" s="1" t="s">
        <v>254</v>
      </c>
      <c r="E190" s="33">
        <f>E17/(E117*1000000)</f>
        <v>2.3240299823633157E-3</v>
      </c>
    </row>
    <row r="191" spans="2:5" x14ac:dyDescent="0.2">
      <c r="B191" s="1" t="s">
        <v>247</v>
      </c>
      <c r="C191" s="1" t="s">
        <v>242</v>
      </c>
      <c r="D191" s="1" t="s">
        <v>255</v>
      </c>
      <c r="E191" s="29">
        <f>E17</f>
        <v>2.204585537918871</v>
      </c>
    </row>
    <row r="192" spans="2:5" x14ac:dyDescent="0.2">
      <c r="B192" s="1" t="s">
        <v>252</v>
      </c>
      <c r="C192" s="1" t="s">
        <v>236</v>
      </c>
      <c r="D192" s="1" t="s">
        <v>256</v>
      </c>
      <c r="E192" s="29">
        <f>2000/1000</f>
        <v>2</v>
      </c>
    </row>
    <row r="193" spans="2:5" x14ac:dyDescent="0.2">
      <c r="B193" s="1"/>
      <c r="C193" s="1"/>
      <c r="D193" s="1"/>
      <c r="E193" s="1"/>
    </row>
    <row r="194" spans="2:5" ht="15.75" x14ac:dyDescent="0.25">
      <c r="B194" s="4" t="s">
        <v>257</v>
      </c>
      <c r="C194" s="4"/>
      <c r="D194" s="4"/>
      <c r="E194" s="4"/>
    </row>
    <row r="195" spans="2:5" x14ac:dyDescent="0.2">
      <c r="B195" s="1" t="s">
        <v>258</v>
      </c>
      <c r="C195" s="1" t="s">
        <v>259</v>
      </c>
      <c r="D195" s="1" t="s">
        <v>260</v>
      </c>
      <c r="E195" s="38">
        <f>E106/(E19*1000)</f>
        <v>2.3240299823633157E-3</v>
      </c>
    </row>
    <row r="196" spans="2:5" x14ac:dyDescent="0.2">
      <c r="B196" s="1" t="s">
        <v>258</v>
      </c>
      <c r="C196" s="1" t="s">
        <v>261</v>
      </c>
      <c r="D196" s="1" t="s">
        <v>262</v>
      </c>
      <c r="E196" s="38">
        <f>1/E201</f>
        <v>2E-3</v>
      </c>
    </row>
    <row r="197" spans="2:5" x14ac:dyDescent="0.2">
      <c r="B197" s="1" t="s">
        <v>263</v>
      </c>
      <c r="C197" s="1" t="s">
        <v>259</v>
      </c>
      <c r="D197" s="1" t="s">
        <v>264</v>
      </c>
      <c r="E197" s="38">
        <f>E123/(E19*2000)</f>
        <v>3.9676036155202815E-3</v>
      </c>
    </row>
    <row r="198" spans="2:5" x14ac:dyDescent="0.2">
      <c r="B198" s="1" t="s">
        <v>259</v>
      </c>
      <c r="C198" s="1" t="s">
        <v>258</v>
      </c>
      <c r="D198" s="1" t="s">
        <v>265</v>
      </c>
      <c r="E198" s="36">
        <f>1/E195</f>
        <v>430.28704775275571</v>
      </c>
    </row>
    <row r="199" spans="2:5" x14ac:dyDescent="0.2">
      <c r="B199" s="1" t="s">
        <v>259</v>
      </c>
      <c r="C199" s="1" t="s">
        <v>263</v>
      </c>
      <c r="D199" s="1" t="s">
        <v>266</v>
      </c>
      <c r="E199" s="26">
        <f>1/E197</f>
        <v>252.04130676972062</v>
      </c>
    </row>
    <row r="200" spans="2:5" x14ac:dyDescent="0.2">
      <c r="B200" s="1" t="s">
        <v>259</v>
      </c>
      <c r="C200" s="1" t="s">
        <v>261</v>
      </c>
      <c r="D200" s="1" t="s">
        <v>267</v>
      </c>
      <c r="E200" s="35">
        <f>MJ.kgTOBtu.lb*Btu.lbTOmmBtu.ton</f>
        <v>0.86057409550551145</v>
      </c>
    </row>
    <row r="201" spans="2:5" x14ac:dyDescent="0.2">
      <c r="B201" s="1" t="s">
        <v>261</v>
      </c>
      <c r="C201" s="1" t="s">
        <v>258</v>
      </c>
      <c r="D201" s="1" t="s">
        <v>268</v>
      </c>
      <c r="E201" s="26">
        <f>1000000/E26</f>
        <v>500</v>
      </c>
    </row>
    <row r="202" spans="2:5" x14ac:dyDescent="0.2">
      <c r="B202" s="1"/>
      <c r="C202" s="1"/>
      <c r="D202" s="1"/>
      <c r="E202" s="20"/>
    </row>
    <row r="203" spans="2:5" ht="15.75" x14ac:dyDescent="0.25">
      <c r="B203" s="4" t="s">
        <v>269</v>
      </c>
      <c r="C203" s="4"/>
      <c r="D203" s="4"/>
      <c r="E203" s="4"/>
    </row>
    <row r="204" spans="2:5" ht="15" x14ac:dyDescent="0.2">
      <c r="B204" s="51" t="s">
        <v>341</v>
      </c>
      <c r="C204" s="51" t="s">
        <v>349</v>
      </c>
      <c r="D204" s="1" t="s">
        <v>270</v>
      </c>
      <c r="E204" s="32">
        <f>BtuTOkJ/(1000*ft3TOm3)</f>
        <v>3.7223870056497181E-2</v>
      </c>
    </row>
    <row r="205" spans="2:5" ht="15" x14ac:dyDescent="0.2">
      <c r="B205" s="51" t="s">
        <v>349</v>
      </c>
      <c r="C205" s="51" t="s">
        <v>341</v>
      </c>
      <c r="D205" s="1" t="s">
        <v>271</v>
      </c>
      <c r="E205" s="22">
        <f>1/E204</f>
        <v>26.864482346468339</v>
      </c>
    </row>
    <row r="206" spans="2:5" x14ac:dyDescent="0.2">
      <c r="B206" s="1"/>
      <c r="C206" s="1"/>
      <c r="D206" s="1"/>
      <c r="E206" s="19"/>
    </row>
    <row r="207" spans="2:5" ht="15.75" x14ac:dyDescent="0.25">
      <c r="B207" s="4" t="s">
        <v>272</v>
      </c>
      <c r="C207" s="4"/>
      <c r="D207" s="4"/>
      <c r="E207" s="4"/>
    </row>
    <row r="208" spans="2:5" x14ac:dyDescent="0.2">
      <c r="B208" s="1" t="s">
        <v>273</v>
      </c>
      <c r="C208" s="1" t="s">
        <v>274</v>
      </c>
      <c r="D208" s="1" t="s">
        <v>275</v>
      </c>
      <c r="E208" s="23">
        <f>kmTOmi*E82</f>
        <v>2.3526413921690494</v>
      </c>
    </row>
    <row r="209" spans="2:5" x14ac:dyDescent="0.2">
      <c r="B209" s="1"/>
      <c r="C209" s="1"/>
      <c r="D209" s="1"/>
      <c r="E209" s="19"/>
    </row>
    <row r="210" spans="2:5" ht="15.75" x14ac:dyDescent="0.25">
      <c r="B210" s="4" t="s">
        <v>285</v>
      </c>
      <c r="C210" s="4"/>
      <c r="D210" s="4"/>
      <c r="E210" s="4"/>
    </row>
    <row r="211" spans="2:5" x14ac:dyDescent="0.2">
      <c r="B211" s="1" t="s">
        <v>276</v>
      </c>
      <c r="C211" s="1" t="s">
        <v>277</v>
      </c>
      <c r="D211" s="1" t="s">
        <v>278</v>
      </c>
      <c r="E211" s="35">
        <f>MgTOton/haTOacre</f>
        <v>0.44609338830221129</v>
      </c>
    </row>
    <row r="212" spans="2:5" x14ac:dyDescent="0.2">
      <c r="B212" s="1"/>
      <c r="C212" s="1"/>
      <c r="D212" s="1"/>
    </row>
    <row r="213" spans="2:5" x14ac:dyDescent="0.2">
      <c r="B213" s="1"/>
      <c r="C213" s="1"/>
      <c r="D213" s="1"/>
      <c r="E213" s="3"/>
    </row>
    <row r="214" spans="2:5" ht="15.75" x14ac:dyDescent="0.25">
      <c r="B214" s="21" t="s">
        <v>279</v>
      </c>
      <c r="C214" s="1"/>
      <c r="D214" s="1"/>
    </row>
    <row r="215" spans="2:5" s="51" customFormat="1" x14ac:dyDescent="0.2">
      <c r="B215" s="51" t="s">
        <v>334</v>
      </c>
      <c r="E215" s="2"/>
    </row>
    <row r="216" spans="2:5" s="51" customFormat="1" x14ac:dyDescent="0.2">
      <c r="B216" s="51" t="s">
        <v>339</v>
      </c>
      <c r="E216" s="2"/>
    </row>
    <row r="217" spans="2:5" x14ac:dyDescent="0.2">
      <c r="B217" s="1" t="s">
        <v>321</v>
      </c>
      <c r="C217" s="1"/>
      <c r="D217" s="1"/>
    </row>
    <row r="218" spans="2:5" x14ac:dyDescent="0.2">
      <c r="B218" s="1" t="s">
        <v>322</v>
      </c>
      <c r="C218" s="1"/>
      <c r="D218" s="1"/>
    </row>
    <row r="219" spans="2:5" x14ac:dyDescent="0.2">
      <c r="B219" s="1" t="s">
        <v>280</v>
      </c>
      <c r="C219" s="1"/>
      <c r="D219" s="1"/>
    </row>
    <row r="220" spans="2:5" x14ac:dyDescent="0.2">
      <c r="B220" s="1" t="s">
        <v>281</v>
      </c>
      <c r="C220" s="1"/>
      <c r="D220" s="1"/>
    </row>
    <row r="221" spans="2:5" x14ac:dyDescent="0.2">
      <c r="B221" s="1" t="s">
        <v>282</v>
      </c>
      <c r="C221" s="1"/>
      <c r="D221" s="1"/>
    </row>
    <row r="222" spans="2:5" x14ac:dyDescent="0.2">
      <c r="B222" s="1" t="s">
        <v>283</v>
      </c>
      <c r="C222" s="1"/>
      <c r="D222" s="1"/>
    </row>
    <row r="223" spans="2:5" x14ac:dyDescent="0.2">
      <c r="B223" s="1" t="s">
        <v>284</v>
      </c>
      <c r="C223" s="1"/>
      <c r="D223" s="1"/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176</vt:i4>
      </vt:variant>
    </vt:vector>
  </HeadingPairs>
  <TitlesOfParts>
    <vt:vector size="178" baseType="lpstr">
      <vt:lpstr>cover</vt:lpstr>
      <vt:lpstr>units</vt:lpstr>
      <vt:lpstr>acreftTOgal</vt:lpstr>
      <vt:lpstr>acreftTOm3</vt:lpstr>
      <vt:lpstr>acreinTOgal</vt:lpstr>
      <vt:lpstr>acreTOft2</vt:lpstr>
      <vt:lpstr>acreTOha</vt:lpstr>
      <vt:lpstr>acreTOkm2</vt:lpstr>
      <vt:lpstr>acreTOm2</vt:lpstr>
      <vt:lpstr>acreTOmi2</vt:lpstr>
      <vt:lpstr>atmTObar</vt:lpstr>
      <vt:lpstr>atmTOpsi</vt:lpstr>
      <vt:lpstr>barTOPa</vt:lpstr>
      <vt:lpstr>barTOpsi</vt:lpstr>
      <vt:lpstr>bblTOgal</vt:lpstr>
      <vt:lpstr>bblTOL</vt:lpstr>
      <vt:lpstr>Btu.ft3TOMJ.m3</vt:lpstr>
      <vt:lpstr>Btu.hphTOmmBtu.MWh</vt:lpstr>
      <vt:lpstr>Btu.lbTOMJ.kg</vt:lpstr>
      <vt:lpstr>Btu.lbTOmmBtu.ton</vt:lpstr>
      <vt:lpstr>BtuTOcal</vt:lpstr>
      <vt:lpstr>BtuTOJ</vt:lpstr>
      <vt:lpstr>BtuTOkJ</vt:lpstr>
      <vt:lpstr>BtuTOkWh</vt:lpstr>
      <vt:lpstr>BtuTOMJ</vt:lpstr>
      <vt:lpstr>BtuTOWh</vt:lpstr>
      <vt:lpstr>calTOBtu</vt:lpstr>
      <vt:lpstr>calTOJ</vt:lpstr>
      <vt:lpstr>cmTOin</vt:lpstr>
      <vt:lpstr>dayTOmin</vt:lpstr>
      <vt:lpstr>dayTOyr</vt:lpstr>
      <vt:lpstr>EJTOTWh</vt:lpstr>
      <vt:lpstr>ft2TOm2</vt:lpstr>
      <vt:lpstr>ft2TOyd2</vt:lpstr>
      <vt:lpstr>ft3TOgal</vt:lpstr>
      <vt:lpstr>ft3TOL</vt:lpstr>
      <vt:lpstr>ft3TOm3</vt:lpstr>
      <vt:lpstr>ftTOm</vt:lpstr>
      <vt:lpstr>g.hphTOlb.MWh</vt:lpstr>
      <vt:lpstr>g.kWhTOlb.MWh</vt:lpstr>
      <vt:lpstr>galTOacreft</vt:lpstr>
      <vt:lpstr>galTOacrein</vt:lpstr>
      <vt:lpstr>galTObbl</vt:lpstr>
      <vt:lpstr>galTOL</vt:lpstr>
      <vt:lpstr>galTOliter</vt:lpstr>
      <vt:lpstr>galTOm3</vt:lpstr>
      <vt:lpstr>GJ.hrTOMW</vt:lpstr>
      <vt:lpstr>GJTOmmBtu</vt:lpstr>
      <vt:lpstr>GJTOMWh</vt:lpstr>
      <vt:lpstr>GJTOtherm</vt:lpstr>
      <vt:lpstr>gpmTOliter.s</vt:lpstr>
      <vt:lpstr>gTOlb</vt:lpstr>
      <vt:lpstr>GWTOkW</vt:lpstr>
      <vt:lpstr>GWTOquad.yr</vt:lpstr>
      <vt:lpstr>GWTOTWh.yr</vt:lpstr>
      <vt:lpstr>haTOacre</vt:lpstr>
      <vt:lpstr>haTOkm2</vt:lpstr>
      <vt:lpstr>hpTOkW</vt:lpstr>
      <vt:lpstr>hrTOday</vt:lpstr>
      <vt:lpstr>hrTOmin</vt:lpstr>
      <vt:lpstr>hrTOs</vt:lpstr>
      <vt:lpstr>hrTOyr</vt:lpstr>
      <vt:lpstr>inTOcm</vt:lpstr>
      <vt:lpstr>inTOmm</vt:lpstr>
      <vt:lpstr>JTOBtu</vt:lpstr>
      <vt:lpstr>JTOcal</vt:lpstr>
      <vt:lpstr>JTOWh</vt:lpstr>
      <vt:lpstr>kcalTOMJ</vt:lpstr>
      <vt:lpstr>kg.GJTOlb.MWh</vt:lpstr>
      <vt:lpstr>kgTOg</vt:lpstr>
      <vt:lpstr>kgTOlb</vt:lpstr>
      <vt:lpstr>kJ.kWhTOmmBtu.MWh</vt:lpstr>
      <vt:lpstr>kJTOBtu</vt:lpstr>
      <vt:lpstr>km.lTOmi.gal</vt:lpstr>
      <vt:lpstr>km2TOacre</vt:lpstr>
      <vt:lpstr>km2TOha</vt:lpstr>
      <vt:lpstr>km2TOm2</vt:lpstr>
      <vt:lpstr>km2TOmi2</vt:lpstr>
      <vt:lpstr>kmTOmi</vt:lpstr>
      <vt:lpstr>kWh.tonTOMJ.kg</vt:lpstr>
      <vt:lpstr>kWhTOBtu</vt:lpstr>
      <vt:lpstr>kWhTOMJ</vt:lpstr>
      <vt:lpstr>kWTOhp</vt:lpstr>
      <vt:lpstr>L.sTOgpm</vt:lpstr>
      <vt:lpstr>lb.mmBtuTOMg.mmBtu</vt:lpstr>
      <vt:lpstr>lb.mmBtuTOng.J</vt:lpstr>
      <vt:lpstr>lb.mmBtuTOTg.quad</vt:lpstr>
      <vt:lpstr>lb.MWhTOg.hph</vt:lpstr>
      <vt:lpstr>lb.MWhTOg.kWh</vt:lpstr>
      <vt:lpstr>lb.MWhTOkg.GJ</vt:lpstr>
      <vt:lpstr>lb.MWhTOton.GWh</vt:lpstr>
      <vt:lpstr>lbTOg</vt:lpstr>
      <vt:lpstr>lbTOkg</vt:lpstr>
      <vt:lpstr>lbTOMg</vt:lpstr>
      <vt:lpstr>lbTON</vt:lpstr>
      <vt:lpstr>lbTOoz</vt:lpstr>
      <vt:lpstr>lbTOton</vt:lpstr>
      <vt:lpstr>LTOft3</vt:lpstr>
      <vt:lpstr>LTOgal</vt:lpstr>
      <vt:lpstr>LTOm3</vt:lpstr>
      <vt:lpstr>m2TOacre</vt:lpstr>
      <vt:lpstr>m2TOft2</vt:lpstr>
      <vt:lpstr>m2TOha</vt:lpstr>
      <vt:lpstr>m2TOkm2</vt:lpstr>
      <vt:lpstr>m3.dayTOgpm</vt:lpstr>
      <vt:lpstr>m3TOacreft</vt:lpstr>
      <vt:lpstr>m3TOft3</vt:lpstr>
      <vt:lpstr>m3TOgal</vt:lpstr>
      <vt:lpstr>m3TOliter</vt:lpstr>
      <vt:lpstr>Mg.hayrTOton.acreyr</vt:lpstr>
      <vt:lpstr>MgTOkg</vt:lpstr>
      <vt:lpstr>MgTOton</vt:lpstr>
      <vt:lpstr>mi2TOacre</vt:lpstr>
      <vt:lpstr>mi2TOkm2</vt:lpstr>
      <vt:lpstr>minTOday</vt:lpstr>
      <vt:lpstr>miTOkm</vt:lpstr>
      <vt:lpstr>MJ.hrTOkW</vt:lpstr>
      <vt:lpstr>MJ.kgTOBtu.lb</vt:lpstr>
      <vt:lpstr>MJ.kgTOkWh.ton</vt:lpstr>
      <vt:lpstr>MJ.kgTOmmBtu.ton</vt:lpstr>
      <vt:lpstr>MJ.kWhTOmmBtu.MWh</vt:lpstr>
      <vt:lpstr>MJ.m3TOBtu.ft3</vt:lpstr>
      <vt:lpstr>MJTOBtu</vt:lpstr>
      <vt:lpstr>MJTOkcal</vt:lpstr>
      <vt:lpstr>MJTOkWh</vt:lpstr>
      <vt:lpstr>MJTOMWh</vt:lpstr>
      <vt:lpstr>MJTOtherm</vt:lpstr>
      <vt:lpstr>mmBtu.MWhTOBtu.hph</vt:lpstr>
      <vt:lpstr>mmBtu.MWhTOkJ.kWh</vt:lpstr>
      <vt:lpstr>mmBtu.MWhTOMJ.kWh</vt:lpstr>
      <vt:lpstr>mmBtu.tonTOBtu.lb</vt:lpstr>
      <vt:lpstr>mmBtuTOMJ</vt:lpstr>
      <vt:lpstr>mmBtuTOMWh</vt:lpstr>
      <vt:lpstr>mmBtuTOtherm</vt:lpstr>
      <vt:lpstr>mmBtuTOTJ</vt:lpstr>
      <vt:lpstr>mmTOin</vt:lpstr>
      <vt:lpstr>moTOday</vt:lpstr>
      <vt:lpstr>moTOyr</vt:lpstr>
      <vt:lpstr>MtoeTOGWh</vt:lpstr>
      <vt:lpstr>MtoeTOmmBtu</vt:lpstr>
      <vt:lpstr>MtoeTOTJ</vt:lpstr>
      <vt:lpstr>MWaTOMWh</vt:lpstr>
      <vt:lpstr>MWhTOGJ</vt:lpstr>
      <vt:lpstr>MWhTOmmBtu</vt:lpstr>
      <vt:lpstr>MWhTOMWa</vt:lpstr>
      <vt:lpstr>MWhTOTJ</vt:lpstr>
      <vt:lpstr>MWTOGJ.hr</vt:lpstr>
      <vt:lpstr>MWTOkW</vt:lpstr>
      <vt:lpstr>ng.JTOlb.mmBtu</vt:lpstr>
      <vt:lpstr>ozTOkg</vt:lpstr>
      <vt:lpstr>psiTOPa</vt:lpstr>
      <vt:lpstr>quad.yrTOGW</vt:lpstr>
      <vt:lpstr>quadTOEJ</vt:lpstr>
      <vt:lpstr>quadTOTWh</vt:lpstr>
      <vt:lpstr>sTOday</vt:lpstr>
      <vt:lpstr>sTOhr</vt:lpstr>
      <vt:lpstr>sTOyr</vt:lpstr>
      <vt:lpstr>Tg.quadTOlb.mmBtu</vt:lpstr>
      <vt:lpstr>thermTOBtu</vt:lpstr>
      <vt:lpstr>thermTOGJ</vt:lpstr>
      <vt:lpstr>thermTOkWh</vt:lpstr>
      <vt:lpstr>thermTOMJ</vt:lpstr>
      <vt:lpstr>thermTOTJ</vt:lpstr>
      <vt:lpstr>ton.GWhTOlb.MWh</vt:lpstr>
      <vt:lpstr>tonTOkg</vt:lpstr>
      <vt:lpstr>tonTOlb</vt:lpstr>
      <vt:lpstr>tonTOMg</vt:lpstr>
      <vt:lpstr>TWh.yrTOGW</vt:lpstr>
      <vt:lpstr>TWhTOEJ</vt:lpstr>
      <vt:lpstr>TWhTOquad</vt:lpstr>
      <vt:lpstr>WhTOBtu</vt:lpstr>
      <vt:lpstr>WhTOJ</vt:lpstr>
      <vt:lpstr>yd2TOft2</vt:lpstr>
      <vt:lpstr>yd3TOm3</vt:lpstr>
      <vt:lpstr>yrTOday</vt:lpstr>
      <vt:lpstr>yrTOhr</vt:lpstr>
      <vt:lpstr>yrTOmo</vt:lpstr>
      <vt:lpstr>yrTOs</vt:lpstr>
    </vt:vector>
  </TitlesOfParts>
  <Company>CTED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Roel Hammerschlag</dc:creator>
  <cp:lastModifiedBy>Roel Hammerschlag</cp:lastModifiedBy>
  <dcterms:created xsi:type="dcterms:W3CDTF">2011-09-29T15:49:30Z</dcterms:created>
  <dcterms:modified xsi:type="dcterms:W3CDTF">2015-02-09T18:18:43Z</dcterms:modified>
</cp:coreProperties>
</file>